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o37\Desktop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35" i="1" l="1"/>
  <c r="D37" i="1" s="1"/>
  <c r="C35" i="1"/>
  <c r="E36" i="1"/>
  <c r="D30" i="1"/>
  <c r="D32" i="1" s="1"/>
  <c r="C31" i="1"/>
  <c r="E31" i="1" s="1"/>
  <c r="C30" i="1"/>
  <c r="D26" i="1"/>
  <c r="D27" i="1" s="1"/>
  <c r="C26" i="1"/>
  <c r="D25" i="1"/>
  <c r="C25" i="1"/>
  <c r="E25" i="1" s="1"/>
  <c r="C19" i="1"/>
  <c r="C22" i="1" s="1"/>
  <c r="D19" i="1"/>
  <c r="C20" i="1"/>
  <c r="D20" i="1"/>
  <c r="E20" i="1" s="1"/>
  <c r="E18" i="1"/>
  <c r="D21" i="1"/>
  <c r="E21" i="1" s="1"/>
  <c r="E27" i="1" l="1"/>
  <c r="E26" i="1"/>
  <c r="E35" i="1"/>
  <c r="D22" i="1"/>
  <c r="D40" i="1" s="1"/>
  <c r="C27" i="1"/>
  <c r="E37" i="1"/>
  <c r="C37" i="1"/>
  <c r="E30" i="1"/>
  <c r="E32" i="1" s="1"/>
  <c r="C32" i="1"/>
  <c r="E19" i="1"/>
  <c r="E22" i="1" s="1"/>
  <c r="C40" i="1" l="1"/>
  <c r="E40" i="1"/>
</calcChain>
</file>

<file path=xl/sharedStrings.xml><?xml version="1.0" encoding="utf-8"?>
<sst xmlns="http://schemas.openxmlformats.org/spreadsheetml/2006/main" count="45" uniqueCount="25">
  <si>
    <t>segregeret elever</t>
  </si>
  <si>
    <t>indtægter/udgifter</t>
  </si>
  <si>
    <t>forventet forbrug</t>
  </si>
  <si>
    <t>budget</t>
  </si>
  <si>
    <t>rest</t>
  </si>
  <si>
    <t>Madskolen</t>
  </si>
  <si>
    <t>indtægter /udgifter</t>
  </si>
  <si>
    <t>Aktivitets udgifter</t>
  </si>
  <si>
    <t>HS/SIB/NV/GU/O-Hus</t>
  </si>
  <si>
    <t>Skoledelen</t>
  </si>
  <si>
    <t>SFO</t>
  </si>
  <si>
    <t>Løn udgifter + elevtals reg.</t>
  </si>
  <si>
    <t>Løn udgifter</t>
  </si>
  <si>
    <t>SIB/GU/LED/Fælles</t>
  </si>
  <si>
    <t>SIB/GU/LED</t>
  </si>
  <si>
    <t>Skoledelen i alt</t>
  </si>
  <si>
    <t>SFO i alt</t>
  </si>
  <si>
    <t>Klub</t>
  </si>
  <si>
    <t>alle afd. /led</t>
  </si>
  <si>
    <t>Forventet Årsresultat opgjort med forbruget ultimo aug. + forventet forbrug sept. til dec. 2020</t>
  </si>
  <si>
    <t>Nygård</t>
  </si>
  <si>
    <t>OBS vedr. Nygård skal budgettet flyttes så det følger udg. Afventer ØE</t>
  </si>
  <si>
    <t>HS samlet forventet</t>
  </si>
  <si>
    <t>Bilag til SKB og A-MED okt. 2020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</si>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</sst>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0" fillId="4" borderId="1" xfId="0" applyFill="1" applyBorder="1"/>
    <xf numFmtId="3" fontId="0" fillId="4" borderId="1" xfId="0" applyNumberFormat="1" applyFill="1" applyBorder="1"/>
    <xf numFmtId="0" fontId="1" fillId="0" borderId="1" xfId="0" applyFont="1" applyBorder="1"/>
    <xf numFmtId="3" fontId="1" fillId="0" borderId="1" xfId="0" applyNumberFormat="1" applyFont="1" applyBorder="1"/>
    <xf numFmtId="3" fontId="2" fillId="5" borderId="2" xfId="0" applyNumberFormat="1" applyFont="1" applyFill="1" applyBorder="1"/>
    <xf numFmtId="0" fontId="2" fillId="5" borderId="3" xfId="0" applyFont="1" applyFill="1" applyBorder="1"/>
    <xf numFmtId="3" fontId="2" fillId="5" borderId="3" xfId="0" applyNumberFormat="1" applyFont="1" applyFill="1" applyBorder="1"/>
    <xf numFmtId="3" fontId="2" fillId="5" borderId="4" xfId="0" applyNumberFormat="1" applyFont="1" applyFill="1" applyBorder="1"/>
    <xf numFmtId="0" fontId="0" fillId="0" borderId="5" xfId="0" applyBorder="1"/>
    <xf numFmtId="3" fontId="0" fillId="0" borderId="6" xfId="0" applyNumberFormat="1" applyBorder="1"/>
    <xf numFmtId="0" fontId="2" fillId="5" borderId="7" xfId="0" applyFont="1" applyFill="1" applyBorder="1"/>
    <xf numFmtId="0" fontId="2" fillId="5" borderId="8" xfId="0" applyFont="1" applyFill="1" applyBorder="1"/>
    <xf numFmtId="3" fontId="2" fillId="5" borderId="8" xfId="0" applyNumberFormat="1" applyFont="1" applyFill="1" applyBorder="1"/>
    <xf numFmtId="3" fontId="2" fillId="5" borderId="9" xfId="0" applyNumberFormat="1" applyFont="1" applyFill="1" applyBorder="1"/>
    <xf numFmtId="3" fontId="2" fillId="3" borderId="2" xfId="0" applyNumberFormat="1" applyFont="1" applyFill="1" applyBorder="1"/>
    <xf numFmtId="0" fontId="2" fillId="3" borderId="3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0" fontId="1" fillId="0" borderId="5" xfId="0" applyFont="1" applyBorder="1"/>
    <xf numFmtId="3" fontId="1" fillId="0" borderId="6" xfId="0" applyNumberFormat="1" applyFont="1" applyBorder="1"/>
    <xf numFmtId="0" fontId="0" fillId="4" borderId="5" xfId="0" applyFill="1" applyBorder="1"/>
    <xf numFmtId="3" fontId="0" fillId="4" borderId="6" xfId="0" applyNumberFormat="1" applyFill="1" applyBorder="1"/>
    <xf numFmtId="0" fontId="2" fillId="3" borderId="7" xfId="0" applyFont="1" applyFill="1" applyBorder="1"/>
    <xf numFmtId="0" fontId="2" fillId="3" borderId="8" xfId="0" applyFont="1" applyFill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171449</xdr:rowOff>
    </xdr:from>
    <xdr:to>
      <xdr:col>10</xdr:col>
      <xdr:colOff>554534</xdr:colOff>
      <xdr:row>13</xdr:row>
      <xdr:rowOff>238124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49"/>
          <a:ext cx="9146084" cy="235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" workbookViewId="0">
      <selection activeCell="J26" sqref="J26"/>
    </sheetView>
  </sheetViews>
  <sheetFormatPr defaultColWidth="9" defaultRowHeight="14.5" x14ac:dyDescent="0.35"/>
  <cols>
    <col min="1" max="1" width="20.453125" bestFit="1" customWidth="1"/>
    <col min="2" max="2" width="35.7265625" bestFit="1" customWidth="1"/>
    <col min="3" max="3" width="11.1796875" bestFit="1" customWidth="1"/>
    <col min="4" max="4" width="16.54296875" bestFit="1" customWidth="1"/>
    <col min="5" max="5" width="10.81640625" bestFit="1" customWidth="1"/>
    <col min="6" max="6" width="4.54296875" bestFit="1" customWidth="1"/>
    <col min="7" max="7" width="2.54296875" bestFit="1" customWidth="1"/>
  </cols>
  <sheetData>
    <row r="1" spans="1:5" x14ac:dyDescent="0.35">
      <c r="A1" s="38" t="s">
        <v>23</v>
      </c>
      <c r="B1" s="38"/>
      <c r="C1" s="38"/>
      <c r="D1" s="38"/>
      <c r="E1" s="38"/>
    </row>
    <row r="14" spans="1:5" ht="22.5" customHeight="1" x14ac:dyDescent="0.35"/>
    <row r="15" spans="1:5" x14ac:dyDescent="0.35">
      <c r="A15" s="34" t="s">
        <v>19</v>
      </c>
      <c r="B15" s="34"/>
      <c r="C15" s="34"/>
      <c r="D15" s="34"/>
      <c r="E15" s="34"/>
    </row>
    <row r="16" spans="1:5" ht="6" customHeight="1" thickBot="1" x14ac:dyDescent="0.4"/>
    <row r="17" spans="1:5" s="2" customFormat="1" x14ac:dyDescent="0.35">
      <c r="A17" s="19" t="s">
        <v>9</v>
      </c>
      <c r="B17" s="20"/>
      <c r="C17" s="21" t="s">
        <v>3</v>
      </c>
      <c r="D17" s="21" t="s">
        <v>2</v>
      </c>
      <c r="E17" s="22" t="s">
        <v>4</v>
      </c>
    </row>
    <row r="18" spans="1:5" x14ac:dyDescent="0.35">
      <c r="A18" s="23" t="s">
        <v>0</v>
      </c>
      <c r="B18" s="7" t="s">
        <v>1</v>
      </c>
      <c r="C18" s="8">
        <v>12166367</v>
      </c>
      <c r="D18" s="8">
        <v>11908806</v>
      </c>
      <c r="E18" s="24">
        <f>C18-D18</f>
        <v>257561</v>
      </c>
    </row>
    <row r="19" spans="1:5" x14ac:dyDescent="0.35">
      <c r="A19" s="13" t="s">
        <v>8</v>
      </c>
      <c r="B19" s="3" t="s">
        <v>11</v>
      </c>
      <c r="C19" s="4">
        <f>702045+324104+34235945+20236349+24159728+10193463+722554</f>
        <v>90574188</v>
      </c>
      <c r="D19" s="4">
        <f>10136425+20468029+34083997+23778250+378632+705326</f>
        <v>89550659</v>
      </c>
      <c r="E19" s="14">
        <f>C19-D19</f>
        <v>1023529</v>
      </c>
    </row>
    <row r="20" spans="1:5" x14ac:dyDescent="0.35">
      <c r="A20" s="13" t="s">
        <v>8</v>
      </c>
      <c r="B20" s="3" t="s">
        <v>7</v>
      </c>
      <c r="C20" s="4">
        <f>1237000-585000+1052029+1843497+1103473</f>
        <v>4650999</v>
      </c>
      <c r="D20" s="4">
        <f>1895407-585000+1052029+1843497+1103473</f>
        <v>5309406</v>
      </c>
      <c r="E20" s="14">
        <f>C20-D20</f>
        <v>-658407</v>
      </c>
    </row>
    <row r="21" spans="1:5" x14ac:dyDescent="0.35">
      <c r="A21" s="25" t="s">
        <v>5</v>
      </c>
      <c r="B21" s="5" t="s">
        <v>6</v>
      </c>
      <c r="C21" s="6">
        <v>1250000</v>
      </c>
      <c r="D21" s="6">
        <f>1464363</f>
        <v>1464363</v>
      </c>
      <c r="E21" s="26">
        <f>C21-D21</f>
        <v>-214363</v>
      </c>
    </row>
    <row r="22" spans="1:5" ht="15" thickBot="1" x14ac:dyDescent="0.4">
      <c r="A22" s="27" t="s">
        <v>15</v>
      </c>
      <c r="B22" s="28"/>
      <c r="C22" s="29">
        <f>SUM(C18:C21)</f>
        <v>108641554</v>
      </c>
      <c r="D22" s="29">
        <f t="shared" ref="D22:E22" si="0">SUM(D18:D21)</f>
        <v>108233234</v>
      </c>
      <c r="E22" s="30">
        <f t="shared" si="0"/>
        <v>408320</v>
      </c>
    </row>
    <row r="23" spans="1:5" ht="6" customHeight="1" thickBot="1" x14ac:dyDescent="0.4">
      <c r="C23" s="1"/>
      <c r="D23" s="1"/>
      <c r="E23" s="1"/>
    </row>
    <row r="24" spans="1:5" x14ac:dyDescent="0.35">
      <c r="A24" s="9" t="s">
        <v>10</v>
      </c>
      <c r="B24" s="10"/>
      <c r="C24" s="11" t="s">
        <v>3</v>
      </c>
      <c r="D24" s="11" t="s">
        <v>2</v>
      </c>
      <c r="E24" s="12" t="s">
        <v>4</v>
      </c>
    </row>
    <row r="25" spans="1:5" x14ac:dyDescent="0.35">
      <c r="A25" s="13" t="s">
        <v>14</v>
      </c>
      <c r="B25" s="3" t="s">
        <v>12</v>
      </c>
      <c r="C25" s="4">
        <f>2236637+7071536+7029827</f>
        <v>16338000</v>
      </c>
      <c r="D25" s="4">
        <f>6099882+7096234+2198914</f>
        <v>15395030</v>
      </c>
      <c r="E25" s="14">
        <f>C25-D25</f>
        <v>942970</v>
      </c>
    </row>
    <row r="26" spans="1:5" x14ac:dyDescent="0.35">
      <c r="A26" s="13" t="s">
        <v>13</v>
      </c>
      <c r="B26" s="3" t="s">
        <v>7</v>
      </c>
      <c r="C26" s="4">
        <f>1081000+457000+495000</f>
        <v>2033000</v>
      </c>
      <c r="D26" s="4">
        <f>1306898+457000+495000</f>
        <v>2258898</v>
      </c>
      <c r="E26" s="14">
        <f>C26-D26</f>
        <v>-225898</v>
      </c>
    </row>
    <row r="27" spans="1:5" ht="15" thickBot="1" x14ac:dyDescent="0.4">
      <c r="A27" s="15" t="s">
        <v>16</v>
      </c>
      <c r="B27" s="16"/>
      <c r="C27" s="17">
        <f>SUM(C25:C26)</f>
        <v>18371000</v>
      </c>
      <c r="D27" s="17">
        <f t="shared" ref="D27:E27" si="1">SUM(D25:D26)</f>
        <v>17653928</v>
      </c>
      <c r="E27" s="18">
        <f t="shared" si="1"/>
        <v>717072</v>
      </c>
    </row>
    <row r="28" spans="1:5" ht="6" customHeight="1" thickBot="1" x14ac:dyDescent="0.4">
      <c r="C28" s="1"/>
      <c r="D28" s="1"/>
      <c r="E28" s="1"/>
    </row>
    <row r="29" spans="1:5" x14ac:dyDescent="0.35">
      <c r="A29" s="19" t="s">
        <v>17</v>
      </c>
      <c r="B29" s="20"/>
      <c r="C29" s="21" t="s">
        <v>3</v>
      </c>
      <c r="D29" s="21" t="s">
        <v>2</v>
      </c>
      <c r="E29" s="22" t="s">
        <v>4</v>
      </c>
    </row>
    <row r="30" spans="1:5" x14ac:dyDescent="0.35">
      <c r="A30" s="13" t="s">
        <v>18</v>
      </c>
      <c r="B30" s="3" t="s">
        <v>12</v>
      </c>
      <c r="C30" s="4">
        <f>1118000+7457000</f>
        <v>8575000</v>
      </c>
      <c r="D30" s="4">
        <f>6751517+1104482</f>
        <v>7855999</v>
      </c>
      <c r="E30" s="14">
        <f>C30-D30</f>
        <v>719001</v>
      </c>
    </row>
    <row r="31" spans="1:5" x14ac:dyDescent="0.35">
      <c r="A31" s="13" t="s">
        <v>18</v>
      </c>
      <c r="B31" s="3" t="s">
        <v>7</v>
      </c>
      <c r="C31" s="4">
        <f>478000</f>
        <v>478000</v>
      </c>
      <c r="D31" s="4">
        <v>478000</v>
      </c>
      <c r="E31" s="14">
        <f>C31-D31</f>
        <v>0</v>
      </c>
    </row>
    <row r="32" spans="1:5" ht="15" thickBot="1" x14ac:dyDescent="0.4">
      <c r="A32" s="27" t="s">
        <v>16</v>
      </c>
      <c r="B32" s="28"/>
      <c r="C32" s="29">
        <f>SUM(C30:C31)</f>
        <v>9053000</v>
      </c>
      <c r="D32" s="29">
        <f t="shared" ref="D32" si="2">SUM(D30:D31)</f>
        <v>8333999</v>
      </c>
      <c r="E32" s="30">
        <f t="shared" ref="E32" si="3">SUM(E30:E31)</f>
        <v>719001</v>
      </c>
    </row>
    <row r="33" spans="1:7" ht="3.75" customHeight="1" thickBot="1" x14ac:dyDescent="0.4"/>
    <row r="34" spans="1:7" x14ac:dyDescent="0.35">
      <c r="A34" s="9" t="s">
        <v>20</v>
      </c>
      <c r="B34" s="10"/>
      <c r="C34" s="11" t="s">
        <v>3</v>
      </c>
      <c r="D34" s="11" t="s">
        <v>2</v>
      </c>
      <c r="E34" s="12" t="s">
        <v>4</v>
      </c>
    </row>
    <row r="35" spans="1:7" x14ac:dyDescent="0.35">
      <c r="A35" s="13" t="s">
        <v>20</v>
      </c>
      <c r="B35" s="3" t="s">
        <v>12</v>
      </c>
      <c r="C35" s="4">
        <f>2534747</f>
        <v>2534747</v>
      </c>
      <c r="D35" s="4">
        <f>-2018247+1935478</f>
        <v>-82769</v>
      </c>
      <c r="E35" s="14">
        <f>C35-D35</f>
        <v>2617516</v>
      </c>
    </row>
    <row r="36" spans="1:7" x14ac:dyDescent="0.35">
      <c r="A36" s="13" t="s">
        <v>20</v>
      </c>
      <c r="B36" s="3" t="s">
        <v>7</v>
      </c>
      <c r="C36" s="4">
        <v>-12000</v>
      </c>
      <c r="D36" s="4">
        <v>1804090</v>
      </c>
      <c r="E36" s="14">
        <f>C36-D36</f>
        <v>-1816090</v>
      </c>
    </row>
    <row r="37" spans="1:7" ht="15" thickBot="1" x14ac:dyDescent="0.4">
      <c r="A37" s="15" t="s">
        <v>16</v>
      </c>
      <c r="B37" s="16"/>
      <c r="C37" s="17">
        <f>SUM(C35:C36)</f>
        <v>2522747</v>
      </c>
      <c r="D37" s="17">
        <f t="shared" ref="D37" si="4">SUM(D35:D36)</f>
        <v>1721321</v>
      </c>
      <c r="E37" s="18">
        <f t="shared" ref="E37" si="5">SUM(E35:E36)</f>
        <v>801426</v>
      </c>
    </row>
    <row r="38" spans="1:7" x14ac:dyDescent="0.35">
      <c r="A38" s="35" t="s">
        <v>21</v>
      </c>
      <c r="B38" s="35"/>
      <c r="C38" s="35"/>
    </row>
    <row r="39" spans="1:7" ht="2.25" customHeight="1" x14ac:dyDescent="0.35"/>
    <row r="40" spans="1:7" x14ac:dyDescent="0.35">
      <c r="A40" s="36" t="s">
        <v>22</v>
      </c>
      <c r="B40" s="37"/>
      <c r="C40" s="31">
        <f>C22+C27+C32+C37</f>
        <v>138588301</v>
      </c>
      <c r="D40" s="31">
        <f t="shared" ref="D40:E40" si="6">D22+D27+D32+D37</f>
        <v>135942482</v>
      </c>
      <c r="E40" s="31">
        <f t="shared" si="6"/>
        <v>2645819</v>
      </c>
      <c r="F40" s="32">
        <f>E40/C40*100</f>
        <v>1.9091214632900362</v>
      </c>
      <c r="G40" s="33" t="s">
        <v>24</v>
      </c>
    </row>
  </sheetData>
  <mergeCells count="4">
    <mergeCell ref="A15:E15"/>
    <mergeCell ref="A38:C38"/>
    <mergeCell ref="A40:B40"/>
    <mergeCell ref="A1:E1"/>
  </mergeCells>
  <pageMargins left="0.39370078740157483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Helsingør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Jepsen</dc:creator>
  <cp:lastModifiedBy>Kari Jørgensen</cp:lastModifiedBy>
  <cp:lastPrinted>2020-09-29T11:17:01Z</cp:lastPrinted>
  <dcterms:created xsi:type="dcterms:W3CDTF">2020-09-28T08:12:28Z</dcterms:created>
  <dcterms:modified xsi:type="dcterms:W3CDTF">2020-09-29T13:17:06Z</dcterms:modified>
</cp:coreProperties>
</file>