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o37\Desktop\"/>
    </mc:Choice>
  </mc:AlternateContent>
  <bookViews>
    <workbookView xWindow="0" yWindow="0" windowWidth="28800" windowHeight="12300"/>
  </bookViews>
  <sheets>
    <sheet name="YKMD_STD (1)" sheetId="1" r:id="rId1"/>
  </sheets>
  <calcPr calcId="162913"/>
</workbook>
</file>

<file path=xl/calcChain.xml><?xml version="1.0" encoding="utf-8"?>
<calcChain xmlns="http://schemas.openxmlformats.org/spreadsheetml/2006/main">
  <c r="B7" i="1" l="1"/>
  <c r="D9" i="1"/>
  <c r="D24" i="1"/>
  <c r="B25" i="1"/>
  <c r="C25" i="1"/>
  <c r="G29" i="1"/>
  <c r="G15" i="1"/>
  <c r="G9" i="1"/>
  <c r="G4" i="1"/>
  <c r="C20" i="1"/>
  <c r="C21" i="1" s="1"/>
  <c r="B20" i="1"/>
  <c r="B21" i="1" s="1"/>
  <c r="D19" i="1"/>
  <c r="C15" i="1"/>
  <c r="B15" i="1"/>
  <c r="C14" i="1"/>
  <c r="B14" i="1"/>
  <c r="C13" i="1"/>
  <c r="B13" i="1"/>
  <c r="D8" i="1"/>
  <c r="C7" i="1"/>
  <c r="B6" i="1"/>
  <c r="C6" i="1"/>
  <c r="B5" i="1"/>
  <c r="C5" i="1"/>
  <c r="B4" i="1"/>
  <c r="C4" i="1"/>
  <c r="C10" i="1" l="1"/>
  <c r="D14" i="1"/>
  <c r="D25" i="1"/>
  <c r="G22" i="1" s="1"/>
  <c r="G23" i="1" s="1"/>
  <c r="D7" i="1"/>
  <c r="G27" i="1"/>
  <c r="D5" i="1"/>
  <c r="C16" i="1"/>
  <c r="C27" i="1" s="1"/>
  <c r="D4" i="1"/>
  <c r="D15" i="1"/>
  <c r="D6" i="1"/>
  <c r="D13" i="1"/>
  <c r="B16" i="1"/>
  <c r="D20" i="1"/>
  <c r="D21" i="1" s="1"/>
  <c r="G16" i="1" s="1"/>
  <c r="G18" i="1" s="1"/>
  <c r="B10" i="1"/>
  <c r="B27" i="1" s="1"/>
  <c r="D10" i="1" l="1"/>
  <c r="D16" i="1"/>
  <c r="G10" i="1" s="1"/>
  <c r="G12" i="1" s="1"/>
  <c r="D27" i="1" l="1"/>
  <c r="G5" i="1"/>
  <c r="G6" i="1" s="1"/>
  <c r="G24" i="1" s="1"/>
  <c r="G28" i="1"/>
  <c r="G30" i="1" s="1"/>
</calcChain>
</file>

<file path=xl/sharedStrings.xml><?xml version="1.0" encoding="utf-8"?>
<sst xmlns="http://schemas.openxmlformats.org/spreadsheetml/2006/main" count="59" uniqueCount="39">
  <si>
    <t>Skolen ved Gurrevej</t>
  </si>
  <si>
    <t>Nordvestskolen</t>
  </si>
  <si>
    <t>Madskolen</t>
  </si>
  <si>
    <t>Skolen i Bymidten løn og aktivitets udg.</t>
  </si>
  <si>
    <t>Budget</t>
  </si>
  <si>
    <t>Forbrug</t>
  </si>
  <si>
    <t>Rest</t>
  </si>
  <si>
    <t>SFO Fælles, led admin løn, aktivitets udg.</t>
  </si>
  <si>
    <t>SFO SIB løn og aktivitets udg.</t>
  </si>
  <si>
    <t>SFO GU løn og aktivitets udg.</t>
  </si>
  <si>
    <t>Klubben</t>
  </si>
  <si>
    <t xml:space="preserve">SFO </t>
  </si>
  <si>
    <t>Skole</t>
  </si>
  <si>
    <t>Skole i alt</t>
  </si>
  <si>
    <t>SFO  i alt</t>
  </si>
  <si>
    <t>Led. Admin. Løn</t>
  </si>
  <si>
    <t>Klub personale og aktivitets udg.</t>
  </si>
  <si>
    <t>Klubben I alt</t>
  </si>
  <si>
    <t>Nygård</t>
  </si>
  <si>
    <t>Helsingør Skole samlet</t>
  </si>
  <si>
    <t>Helsingør skole forventet resultat, opgjort pr. 5/1-22</t>
  </si>
  <si>
    <t xml:space="preserve">OBS der kan komme justeringer da regnskabet 2021 ikke er lukket </t>
  </si>
  <si>
    <t>p.t.  Tildeling</t>
  </si>
  <si>
    <t>forventet drifts overførsler fra 2021</t>
  </si>
  <si>
    <t>Helsingør skole Budget pr. 5/1-22</t>
  </si>
  <si>
    <t xml:space="preserve">Skole </t>
  </si>
  <si>
    <t>Nem-øko system forudser reg. Ved børnetallet</t>
  </si>
  <si>
    <t>Nygård i alt</t>
  </si>
  <si>
    <t>Helsingør Skole samlet forventet</t>
  </si>
  <si>
    <t>p.t. børnetalts reg.</t>
  </si>
  <si>
    <t>p.t samlet forventet budget</t>
  </si>
  <si>
    <t>p.t. tildelt</t>
  </si>
  <si>
    <t>dertil kan der komme ændringer vedr. stillingskift og indefrosne ferie m.m.</t>
  </si>
  <si>
    <r>
      <rPr>
        <b/>
        <sz val="11"/>
        <color rgb="FF000000"/>
        <rFont val="Calibri"/>
        <family val="2"/>
        <scheme val="minor"/>
      </rPr>
      <t>HS</t>
    </r>
    <r>
      <rPr>
        <sz val="11"/>
        <color rgb="FF000000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led/admin, seg.elev, fæl. pæd, fæl. løn</t>
    </r>
  </si>
  <si>
    <r>
      <t xml:space="preserve">p.t.  Tildeling </t>
    </r>
    <r>
      <rPr>
        <sz val="8"/>
        <color theme="1"/>
        <rFont val="Calibri"/>
        <family val="2"/>
        <scheme val="minor"/>
      </rPr>
      <t>incl. budget redu. vedr. fl. Lær. I folkesk.</t>
    </r>
  </si>
  <si>
    <t>p.t. driftsoverførsler</t>
  </si>
  <si>
    <t>forventer indtægt vedr. stillingsskift</t>
  </si>
  <si>
    <t>i løbet af året</t>
  </si>
  <si>
    <t xml:space="preserve">forventer indtægt vedr. stillingsskift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</si>
</sst>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3" fontId="0" fillId="0" borderId="0" xfId="0" applyNumberFormat="1"/>
    <xf numFmtId="3" fontId="19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/>
    <xf numFmtId="3" fontId="16" fillId="34" borderId="10" xfId="0" applyNumberFormat="1" applyFont="1" applyFill="1" applyBorder="1"/>
    <xf numFmtId="3" fontId="0" fillId="0" borderId="10" xfId="0" applyNumberFormat="1" applyBorder="1"/>
    <xf numFmtId="0" fontId="0" fillId="0" borderId="14" xfId="0" applyBorder="1"/>
    <xf numFmtId="3" fontId="0" fillId="0" borderId="0" xfId="0" applyNumberFormat="1" applyBorder="1"/>
    <xf numFmtId="3" fontId="0" fillId="0" borderId="15" xfId="0" applyNumberFormat="1" applyBorder="1"/>
    <xf numFmtId="0" fontId="16" fillId="34" borderId="16" xfId="0" applyFont="1" applyFill="1" applyBorder="1"/>
    <xf numFmtId="3" fontId="16" fillId="34" borderId="17" xfId="0" applyNumberFormat="1" applyFont="1" applyFill="1" applyBorder="1"/>
    <xf numFmtId="49" fontId="19" fillId="33" borderId="16" xfId="0" applyNumberFormat="1" applyFont="1" applyFill="1" applyBorder="1" applyAlignment="1">
      <alignment horizontal="left" vertical="center" wrapText="1"/>
    </xf>
    <xf numFmtId="3" fontId="19" fillId="33" borderId="17" xfId="0" applyNumberFormat="1" applyFont="1" applyFill="1" applyBorder="1" applyAlignment="1">
      <alignment horizontal="right" vertical="center" wrapText="1"/>
    </xf>
    <xf numFmtId="0" fontId="0" fillId="0" borderId="16" xfId="0" applyBorder="1"/>
    <xf numFmtId="3" fontId="0" fillId="0" borderId="17" xfId="0" applyNumberFormat="1" applyBorder="1"/>
    <xf numFmtId="0" fontId="0" fillId="33" borderId="16" xfId="0" applyFont="1" applyFill="1" applyBorder="1"/>
    <xf numFmtId="0" fontId="0" fillId="0" borderId="0" xfId="0" applyBorder="1"/>
    <xf numFmtId="0" fontId="0" fillId="0" borderId="15" xfId="0" applyBorder="1"/>
    <xf numFmtId="0" fontId="16" fillId="35" borderId="18" xfId="0" applyFont="1" applyFill="1" applyBorder="1"/>
    <xf numFmtId="3" fontId="16" fillId="35" borderId="19" xfId="0" applyNumberFormat="1" applyFont="1" applyFill="1" applyBorder="1"/>
    <xf numFmtId="3" fontId="16" fillId="35" borderId="20" xfId="0" applyNumberFormat="1" applyFont="1" applyFill="1" applyBorder="1"/>
    <xf numFmtId="0" fontId="16" fillId="35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14" fillId="0" borderId="0" xfId="0" applyFont="1"/>
    <xf numFmtId="3" fontId="16" fillId="34" borderId="16" xfId="0" applyNumberFormat="1" applyFont="1" applyFill="1" applyBorder="1"/>
    <xf numFmtId="0" fontId="0" fillId="34" borderId="17" xfId="0" applyFill="1" applyBorder="1"/>
    <xf numFmtId="3" fontId="0" fillId="34" borderId="17" xfId="0" applyNumberFormat="1" applyFill="1" applyBorder="1"/>
    <xf numFmtId="0" fontId="0" fillId="35" borderId="13" xfId="0" applyFill="1" applyBorder="1"/>
    <xf numFmtId="3" fontId="16" fillId="33" borderId="10" xfId="0" applyNumberFormat="1" applyFont="1" applyFill="1" applyBorder="1"/>
    <xf numFmtId="49" fontId="14" fillId="33" borderId="16" xfId="0" applyNumberFormat="1" applyFont="1" applyFill="1" applyBorder="1" applyAlignment="1">
      <alignment horizontal="left" vertical="center" wrapText="1"/>
    </xf>
    <xf numFmtId="0" fontId="16" fillId="34" borderId="21" xfId="0" applyFont="1" applyFill="1" applyBorder="1"/>
    <xf numFmtId="3" fontId="16" fillId="34" borderId="22" xfId="0" applyNumberFormat="1" applyFont="1" applyFill="1" applyBorder="1"/>
    <xf numFmtId="3" fontId="16" fillId="34" borderId="23" xfId="0" applyNumberFormat="1" applyFont="1" applyFill="1" applyBorder="1"/>
    <xf numFmtId="3" fontId="0" fillId="33" borderId="17" xfId="0" applyNumberFormat="1" applyFont="1" applyFill="1" applyBorder="1"/>
    <xf numFmtId="3" fontId="14" fillId="33" borderId="10" xfId="0" applyNumberFormat="1" applyFont="1" applyFill="1" applyBorder="1" applyAlignment="1">
      <alignment horizontal="right" vertical="center" wrapText="1"/>
    </xf>
    <xf numFmtId="3" fontId="14" fillId="33" borderId="10" xfId="0" applyNumberFormat="1" applyFont="1" applyFill="1" applyBorder="1"/>
    <xf numFmtId="0" fontId="16" fillId="35" borderId="11" xfId="0" applyFont="1" applyFill="1" applyBorder="1" applyAlignment="1">
      <alignment horizontal="left"/>
    </xf>
    <xf numFmtId="0" fontId="16" fillId="35" borderId="12" xfId="0" applyFont="1" applyFill="1" applyBorder="1" applyAlignment="1">
      <alignment horizontal="left"/>
    </xf>
    <xf numFmtId="0" fontId="16" fillId="35" borderId="13" xfId="0" applyFont="1" applyFill="1" applyBorder="1" applyAlignment="1">
      <alignment horizontal="left"/>
    </xf>
    <xf numFmtId="0" fontId="22" fillId="0" borderId="0" xfId="0" applyFont="1" applyAlignment="1">
      <alignment horizontal="left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95250</xdr:rowOff>
    </xdr:to>
    <xdr:pic>
      <xdr:nvPicPr>
        <xdr:cNvPr id="1025" name="Picture 1" descr="C:\abc\Doc_files\x6.b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571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95250</xdr:rowOff>
    </xdr:to>
    <xdr:pic>
      <xdr:nvPicPr>
        <xdr:cNvPr id="1026" name="Picture 2" descr="C:\abc\Doc_files\x7.bi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571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>
      <selection activeCell="A41" sqref="A41"/>
    </sheetView>
  </sheetViews>
  <sheetFormatPr defaultColWidth="13.453125" defaultRowHeight="14.5" x14ac:dyDescent="0.35"/>
  <cols>
    <col min="1" max="1" width="38.453125" customWidth="1"/>
    <col min="5" max="5" width="2.453125" customWidth="1"/>
    <col min="6" max="6" width="49.453125" bestFit="1" customWidth="1"/>
    <col min="7" max="7" width="11.08984375" bestFit="1" customWidth="1"/>
  </cols>
  <sheetData>
    <row r="1" spans="1:7" x14ac:dyDescent="0.35">
      <c r="A1" s="37" t="s">
        <v>20</v>
      </c>
      <c r="B1" s="38"/>
      <c r="C1" s="38"/>
      <c r="D1" s="39"/>
      <c r="F1" s="21" t="s">
        <v>24</v>
      </c>
      <c r="G1" s="28"/>
    </row>
    <row r="2" spans="1:7" ht="15" thickBot="1" x14ac:dyDescent="0.4">
      <c r="A2" s="6"/>
      <c r="B2" s="7"/>
      <c r="C2" s="7"/>
      <c r="D2" s="8"/>
      <c r="E2" s="1"/>
      <c r="F2" s="6"/>
      <c r="G2" s="17"/>
    </row>
    <row r="3" spans="1:7" x14ac:dyDescent="0.35">
      <c r="A3" s="31" t="s">
        <v>12</v>
      </c>
      <c r="B3" s="32" t="s">
        <v>4</v>
      </c>
      <c r="C3" s="32" t="s">
        <v>5</v>
      </c>
      <c r="D3" s="33" t="s">
        <v>6</v>
      </c>
      <c r="E3" s="1"/>
      <c r="F3" s="25" t="s">
        <v>25</v>
      </c>
      <c r="G3" s="26"/>
    </row>
    <row r="4" spans="1:7" x14ac:dyDescent="0.35">
      <c r="A4" s="11" t="s">
        <v>33</v>
      </c>
      <c r="B4" s="2">
        <f>12792380+10014427+720000+2352812</f>
        <v>25879619</v>
      </c>
      <c r="C4" s="2">
        <f>13628552.04+10079337+879668+1949556</f>
        <v>26537113.039999999</v>
      </c>
      <c r="D4" s="12">
        <f>B4-C4</f>
        <v>-657494.03999999911</v>
      </c>
      <c r="E4" s="1"/>
      <c r="F4" s="13" t="s">
        <v>34</v>
      </c>
      <c r="G4" s="14">
        <f>13117000+33141000+24404000+19656000+79000+9878000+734000+1643000+1139000+881000+1232000+1678000</f>
        <v>107582000</v>
      </c>
    </row>
    <row r="5" spans="1:7" x14ac:dyDescent="0.35">
      <c r="A5" s="11" t="s">
        <v>3</v>
      </c>
      <c r="B5" s="3">
        <f>34296890+2031775</f>
        <v>36328665</v>
      </c>
      <c r="C5" s="3">
        <f>33680980+1907623</f>
        <v>35588603</v>
      </c>
      <c r="D5" s="12">
        <f t="shared" ref="D5:D9" si="0">B5-C5</f>
        <v>740062</v>
      </c>
      <c r="E5" s="1"/>
      <c r="F5" s="13" t="s">
        <v>23</v>
      </c>
      <c r="G5" s="14">
        <f>D10</f>
        <v>951452.85000000091</v>
      </c>
    </row>
    <row r="6" spans="1:7" x14ac:dyDescent="0.35">
      <c r="A6" s="11" t="s">
        <v>0</v>
      </c>
      <c r="B6" s="3">
        <f>22561971+1155401</f>
        <v>23717372</v>
      </c>
      <c r="C6" s="3">
        <f>22097497+1072802</f>
        <v>23170299</v>
      </c>
      <c r="D6" s="12">
        <f t="shared" si="0"/>
        <v>547073</v>
      </c>
      <c r="E6" s="1"/>
      <c r="F6" s="9" t="s">
        <v>13</v>
      </c>
      <c r="G6" s="10">
        <f>SUM(G4:G5)</f>
        <v>108533452.84999999</v>
      </c>
    </row>
    <row r="7" spans="1:7" x14ac:dyDescent="0.35">
      <c r="A7" s="11" t="s">
        <v>1</v>
      </c>
      <c r="B7" s="3">
        <f>20638137+1111972-53215</f>
        <v>21696894</v>
      </c>
      <c r="C7" s="3">
        <f>20609058+1008263</f>
        <v>21617321</v>
      </c>
      <c r="D7" s="12">
        <f t="shared" si="0"/>
        <v>79573</v>
      </c>
      <c r="E7" s="1"/>
      <c r="F7" s="6"/>
      <c r="G7" s="17"/>
    </row>
    <row r="8" spans="1:7" x14ac:dyDescent="0.35">
      <c r="A8" s="11" t="s">
        <v>2</v>
      </c>
      <c r="B8" s="2">
        <v>1229000</v>
      </c>
      <c r="C8" s="2">
        <v>1046949.11</v>
      </c>
      <c r="D8" s="12">
        <f t="shared" si="0"/>
        <v>182050.89</v>
      </c>
      <c r="E8" s="1"/>
      <c r="F8" s="9" t="s">
        <v>11</v>
      </c>
      <c r="G8" s="26"/>
    </row>
    <row r="9" spans="1:7" x14ac:dyDescent="0.35">
      <c r="A9" s="30" t="s">
        <v>38</v>
      </c>
      <c r="B9" s="2"/>
      <c r="C9" s="35">
        <v>-60188</v>
      </c>
      <c r="D9" s="12">
        <f t="shared" si="0"/>
        <v>60188</v>
      </c>
      <c r="E9" s="1"/>
      <c r="F9" s="13" t="s">
        <v>22</v>
      </c>
      <c r="G9" s="14">
        <f>7743000+6399000+1911000+536000+309000+319000</f>
        <v>17217000</v>
      </c>
    </row>
    <row r="10" spans="1:7" x14ac:dyDescent="0.35">
      <c r="A10" s="9" t="s">
        <v>13</v>
      </c>
      <c r="B10" s="4">
        <f>SUM(B4:B8)</f>
        <v>108851550</v>
      </c>
      <c r="C10" s="4">
        <f>SUM(C4:C9)</f>
        <v>107900097.14999999</v>
      </c>
      <c r="D10" s="10">
        <f>SUM(D4:D9)</f>
        <v>951452.85000000091</v>
      </c>
      <c r="E10" s="1"/>
      <c r="F10" s="13" t="s">
        <v>23</v>
      </c>
      <c r="G10" s="14">
        <f>D16</f>
        <v>337717.82000000123</v>
      </c>
    </row>
    <row r="11" spans="1:7" x14ac:dyDescent="0.35">
      <c r="A11" s="6"/>
      <c r="B11" s="7"/>
      <c r="C11" s="7"/>
      <c r="D11" s="8"/>
      <c r="E11" s="1"/>
      <c r="F11" s="13" t="s">
        <v>26</v>
      </c>
      <c r="G11" s="14">
        <v>273899</v>
      </c>
    </row>
    <row r="12" spans="1:7" x14ac:dyDescent="0.35">
      <c r="A12" s="9" t="s">
        <v>11</v>
      </c>
      <c r="B12" s="4" t="s">
        <v>4</v>
      </c>
      <c r="C12" s="4" t="s">
        <v>5</v>
      </c>
      <c r="D12" s="10" t="s">
        <v>6</v>
      </c>
      <c r="E12" s="1"/>
      <c r="F12" s="9" t="s">
        <v>14</v>
      </c>
      <c r="G12" s="10">
        <f>SUM(G9:G11)</f>
        <v>17828616.82</v>
      </c>
    </row>
    <row r="13" spans="1:7" x14ac:dyDescent="0.35">
      <c r="A13" s="13" t="s">
        <v>7</v>
      </c>
      <c r="B13" s="5">
        <f>1894341+1029001</f>
        <v>2923342</v>
      </c>
      <c r="C13" s="5">
        <f>1940278.23+677981.24</f>
        <v>2618259.4699999997</v>
      </c>
      <c r="D13" s="14">
        <f>B13-C13</f>
        <v>305082.53000000026</v>
      </c>
      <c r="E13" s="1"/>
      <c r="F13" s="6"/>
      <c r="G13" s="17"/>
    </row>
    <row r="14" spans="1:7" x14ac:dyDescent="0.35">
      <c r="A14" s="13" t="s">
        <v>8</v>
      </c>
      <c r="B14" s="5">
        <f>7367328+530500</f>
        <v>7897828</v>
      </c>
      <c r="C14" s="5">
        <f>6939230.64+728683.06</f>
        <v>7667913.6999999993</v>
      </c>
      <c r="D14" s="14">
        <f>B14-C14</f>
        <v>229914.30000000075</v>
      </c>
      <c r="E14" s="1"/>
      <c r="F14" s="9" t="s">
        <v>10</v>
      </c>
      <c r="G14" s="26"/>
    </row>
    <row r="15" spans="1:7" x14ac:dyDescent="0.35">
      <c r="A15" s="13" t="s">
        <v>9</v>
      </c>
      <c r="B15" s="5">
        <f>6273266+299500</f>
        <v>6572766</v>
      </c>
      <c r="C15" s="5">
        <f>6454134.41+315910.6</f>
        <v>6770045.0099999998</v>
      </c>
      <c r="D15" s="14">
        <f>B15-C15</f>
        <v>-197279.00999999978</v>
      </c>
      <c r="E15" s="1"/>
      <c r="F15" s="13" t="s">
        <v>22</v>
      </c>
      <c r="G15" s="14">
        <f>6150000+269000+1161000</f>
        <v>7580000</v>
      </c>
    </row>
    <row r="16" spans="1:7" x14ac:dyDescent="0.35">
      <c r="A16" s="9" t="s">
        <v>14</v>
      </c>
      <c r="B16" s="4">
        <f>SUM(B13:B15)</f>
        <v>17393936</v>
      </c>
      <c r="C16" s="4">
        <f t="shared" ref="C16:D16" si="1">SUM(C13:C15)</f>
        <v>17056218.18</v>
      </c>
      <c r="D16" s="10">
        <f t="shared" si="1"/>
        <v>337717.82000000123</v>
      </c>
      <c r="E16" s="1"/>
      <c r="F16" s="13" t="s">
        <v>23</v>
      </c>
      <c r="G16" s="14">
        <f>D21</f>
        <v>587464.15999999945</v>
      </c>
    </row>
    <row r="17" spans="1:8" x14ac:dyDescent="0.35">
      <c r="A17" s="6"/>
      <c r="B17" s="7"/>
      <c r="C17" s="7"/>
      <c r="D17" s="8"/>
      <c r="E17" s="1"/>
      <c r="F17" s="13" t="s">
        <v>26</v>
      </c>
      <c r="G17" s="14">
        <v>644641</v>
      </c>
    </row>
    <row r="18" spans="1:8" x14ac:dyDescent="0.35">
      <c r="A18" s="9" t="s">
        <v>10</v>
      </c>
      <c r="B18" s="4" t="s">
        <v>4</v>
      </c>
      <c r="C18" s="4" t="s">
        <v>5</v>
      </c>
      <c r="D18" s="10" t="s">
        <v>6</v>
      </c>
      <c r="E18" s="1"/>
      <c r="F18" s="9" t="s">
        <v>17</v>
      </c>
      <c r="G18" s="10">
        <f>SUM(G15:G17)</f>
        <v>8812105.1600000001</v>
      </c>
    </row>
    <row r="19" spans="1:8" x14ac:dyDescent="0.35">
      <c r="A19" s="13" t="s">
        <v>15</v>
      </c>
      <c r="B19" s="5">
        <v>1139001</v>
      </c>
      <c r="C19" s="5">
        <v>1092997.95</v>
      </c>
      <c r="D19" s="14">
        <f>B19-C19</f>
        <v>46003.050000000047</v>
      </c>
      <c r="E19" s="1"/>
      <c r="F19" s="6"/>
      <c r="G19" s="17"/>
    </row>
    <row r="20" spans="1:8" x14ac:dyDescent="0.35">
      <c r="A20" s="15" t="s">
        <v>16</v>
      </c>
      <c r="B20" s="5">
        <f>6584817+746001</f>
        <v>7330818</v>
      </c>
      <c r="C20" s="5">
        <f>5955682.01+939+832735.9-0.02</f>
        <v>6789356.8900000006</v>
      </c>
      <c r="D20" s="14">
        <f>B20-C20</f>
        <v>541461.1099999994</v>
      </c>
      <c r="E20" s="1"/>
      <c r="F20" s="9" t="s">
        <v>18</v>
      </c>
      <c r="G20" s="27"/>
    </row>
    <row r="21" spans="1:8" x14ac:dyDescent="0.35">
      <c r="A21" s="9" t="s">
        <v>17</v>
      </c>
      <c r="B21" s="4">
        <f>SUM(B19:B20)</f>
        <v>8469819</v>
      </c>
      <c r="C21" s="4">
        <f t="shared" ref="C21:D21" si="2">SUM(C19:C20)</f>
        <v>7882354.8400000008</v>
      </c>
      <c r="D21" s="10">
        <f t="shared" si="2"/>
        <v>587464.15999999945</v>
      </c>
      <c r="E21" s="1"/>
      <c r="F21" s="13" t="s">
        <v>22</v>
      </c>
      <c r="G21" s="14">
        <v>951000</v>
      </c>
    </row>
    <row r="22" spans="1:8" x14ac:dyDescent="0.35">
      <c r="A22" s="6"/>
      <c r="B22" s="7"/>
      <c r="C22" s="7"/>
      <c r="D22" s="8"/>
      <c r="F22" s="13" t="s">
        <v>23</v>
      </c>
      <c r="G22" s="14">
        <f>D25</f>
        <v>464160.39</v>
      </c>
    </row>
    <row r="23" spans="1:8" x14ac:dyDescent="0.35">
      <c r="A23" s="9" t="s">
        <v>18</v>
      </c>
      <c r="B23" s="4">
        <v>867470</v>
      </c>
      <c r="C23" s="4">
        <v>431501.61</v>
      </c>
      <c r="D23" s="10" t="s">
        <v>6</v>
      </c>
      <c r="F23" s="9" t="s">
        <v>27</v>
      </c>
      <c r="G23" s="10">
        <f>SUM(G21:G22)</f>
        <v>1415160.3900000001</v>
      </c>
    </row>
    <row r="24" spans="1:8" ht="15" thickBot="1" x14ac:dyDescent="0.4">
      <c r="A24" s="30" t="s">
        <v>36</v>
      </c>
      <c r="B24" s="29"/>
      <c r="C24" s="36">
        <v>-28192</v>
      </c>
      <c r="D24" s="34">
        <f t="shared" ref="D24" si="3">B24-C24</f>
        <v>28192</v>
      </c>
      <c r="F24" s="18" t="s">
        <v>28</v>
      </c>
      <c r="G24" s="20">
        <f>G6+G12+G18+G23</f>
        <v>136589335.21999997</v>
      </c>
    </row>
    <row r="25" spans="1:8" x14ac:dyDescent="0.35">
      <c r="A25" s="9" t="s">
        <v>27</v>
      </c>
      <c r="B25" s="4">
        <f>SUM(B23:B24)</f>
        <v>867470</v>
      </c>
      <c r="C25" s="4">
        <f t="shared" ref="C25" si="4">SUM(C23:C24)</f>
        <v>403309.61</v>
      </c>
      <c r="D25" s="10">
        <f>B25-C25</f>
        <v>464160.39</v>
      </c>
      <c r="F25" s="40" t="s">
        <v>32</v>
      </c>
      <c r="G25" s="40"/>
    </row>
    <row r="26" spans="1:8" x14ac:dyDescent="0.35">
      <c r="A26" s="6"/>
      <c r="B26" s="16"/>
      <c r="C26" s="16"/>
      <c r="D26" s="17"/>
      <c r="F26" s="40" t="s">
        <v>37</v>
      </c>
      <c r="G26" s="40"/>
    </row>
    <row r="27" spans="1:8" ht="15" thickBot="1" x14ac:dyDescent="0.4">
      <c r="A27" s="18" t="s">
        <v>19</v>
      </c>
      <c r="B27" s="19">
        <f>B10+B16+B21+B25</f>
        <v>135582775</v>
      </c>
      <c r="C27" s="19">
        <f>C10+C16+C21+C25</f>
        <v>133241979.77999999</v>
      </c>
      <c r="D27" s="20">
        <f>D10+D16+D21+D25</f>
        <v>2340795.2200000016</v>
      </c>
      <c r="F27" s="22" t="s">
        <v>31</v>
      </c>
      <c r="G27" s="23">
        <f>G4+G9+G15+G21</f>
        <v>133330000</v>
      </c>
    </row>
    <row r="28" spans="1:8" x14ac:dyDescent="0.35">
      <c r="F28" s="22" t="s">
        <v>35</v>
      </c>
      <c r="G28" s="23">
        <f>G5+G10+G16+G22</f>
        <v>2340795.2200000016</v>
      </c>
      <c r="H28" s="1"/>
    </row>
    <row r="29" spans="1:8" x14ac:dyDescent="0.35">
      <c r="A29" s="24" t="s">
        <v>21</v>
      </c>
      <c r="F29" s="22" t="s">
        <v>29</v>
      </c>
      <c r="G29" s="23">
        <f>G11+G17</f>
        <v>918540</v>
      </c>
      <c r="H29" s="1"/>
    </row>
    <row r="30" spans="1:8" x14ac:dyDescent="0.35">
      <c r="F30" s="22" t="s">
        <v>30</v>
      </c>
      <c r="G30" s="23">
        <f>SUM(G27:G29)</f>
        <v>136589335.22</v>
      </c>
      <c r="H30" s="1"/>
    </row>
  </sheetData>
  <mergeCells count="3">
    <mergeCell ref="A1:D1"/>
    <mergeCell ref="F25:G25"/>
    <mergeCell ref="F26:G26"/>
  </mergeCells>
  <pageMargins left="0" right="0" top="0.39370078740157483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YKMD_STD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Jepsen</dc:creator>
  <cp:lastModifiedBy>Kari Jørgensen</cp:lastModifiedBy>
  <cp:lastPrinted>2022-01-06T11:04:43Z</cp:lastPrinted>
  <dcterms:created xsi:type="dcterms:W3CDTF">2022-01-06T10:11:14Z</dcterms:created>
  <dcterms:modified xsi:type="dcterms:W3CDTF">2022-01-10T12:59:22Z</dcterms:modified>
</cp:coreProperties>
</file>