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V\budget-og regnskab\HS\Budget HS\1 SKB øko\2023\SKB møde 19 sept 2023\"/>
    </mc:Choice>
  </mc:AlternateContent>
  <bookViews>
    <workbookView xWindow="0" yWindow="0" windowWidth="28800" windowHeight="1191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G54" i="1"/>
  <c r="E34" i="1" l="1"/>
  <c r="D34" i="1"/>
  <c r="C34" i="1"/>
  <c r="M26" i="1"/>
  <c r="M25" i="1"/>
  <c r="H26" i="1"/>
  <c r="H25" i="1"/>
  <c r="H52" i="1" l="1"/>
  <c r="G52" i="1"/>
  <c r="F52" i="1"/>
  <c r="E52" i="1"/>
  <c r="D52" i="1"/>
  <c r="C52" i="1"/>
  <c r="B52" i="1"/>
  <c r="F51" i="1"/>
  <c r="E51" i="1"/>
  <c r="D51" i="1"/>
  <c r="B51" i="1"/>
  <c r="H50" i="1"/>
  <c r="G50" i="1"/>
  <c r="F50" i="1"/>
  <c r="E50" i="1"/>
  <c r="D50" i="1"/>
  <c r="C50" i="1"/>
  <c r="B50" i="1"/>
  <c r="H48" i="1"/>
  <c r="G48" i="1"/>
  <c r="F48" i="1"/>
  <c r="E48" i="1"/>
  <c r="D48" i="1"/>
  <c r="C48" i="1"/>
  <c r="D47" i="1"/>
  <c r="C47" i="1"/>
  <c r="D46" i="1"/>
  <c r="D53" i="1" s="1"/>
  <c r="D54" i="1" s="1"/>
  <c r="C46" i="1"/>
  <c r="H45" i="1"/>
  <c r="G45" i="1"/>
  <c r="F45" i="1"/>
  <c r="E45" i="1"/>
  <c r="B45" i="1"/>
  <c r="H44" i="1"/>
  <c r="G44" i="1"/>
  <c r="F44" i="1"/>
  <c r="E44" i="1"/>
  <c r="D44" i="1"/>
  <c r="C44" i="1"/>
  <c r="B44" i="1"/>
  <c r="H43" i="1"/>
  <c r="G43" i="1"/>
  <c r="F43" i="1"/>
  <c r="F53" i="1" s="1"/>
  <c r="F54" i="1" s="1"/>
  <c r="E43" i="1"/>
  <c r="E53" i="1" s="1"/>
  <c r="E54" i="1" s="1"/>
  <c r="D43" i="1"/>
  <c r="C43" i="1"/>
  <c r="C53" i="1" s="1"/>
  <c r="C54" i="1" s="1"/>
  <c r="B43" i="1"/>
  <c r="H39" i="1"/>
  <c r="G39" i="1"/>
  <c r="E39" i="1"/>
  <c r="D39" i="1"/>
  <c r="C39" i="1"/>
  <c r="B39" i="1"/>
  <c r="E38" i="1"/>
  <c r="D38" i="1"/>
  <c r="C38" i="1"/>
  <c r="B38" i="1"/>
  <c r="E37" i="1"/>
  <c r="D37" i="1"/>
  <c r="F36" i="1"/>
  <c r="E35" i="1"/>
  <c r="D35" i="1"/>
  <c r="C35" i="1"/>
  <c r="B35" i="1"/>
  <c r="B34" i="1"/>
  <c r="F33" i="1"/>
  <c r="E33" i="1"/>
  <c r="D33" i="1"/>
  <c r="C33" i="1"/>
  <c r="B33" i="1"/>
  <c r="F32" i="1"/>
  <c r="B32" i="1"/>
  <c r="C25" i="1"/>
  <c r="C26" i="1" s="1"/>
  <c r="D24" i="1"/>
  <c r="H36" i="1"/>
  <c r="G36" i="1"/>
  <c r="D21" i="1"/>
  <c r="H33" i="1"/>
  <c r="G33" i="1"/>
  <c r="H32" i="1"/>
  <c r="G32" i="1"/>
  <c r="D19" i="1"/>
  <c r="H31" i="1"/>
  <c r="G31" i="1"/>
  <c r="D18" i="1"/>
  <c r="F31" i="1" s="1"/>
  <c r="F40" i="1" s="1"/>
  <c r="R13" i="1"/>
  <c r="M13" i="1"/>
  <c r="M12" i="1"/>
  <c r="H12" i="1"/>
  <c r="H13" i="1" s="1"/>
  <c r="S11" i="1"/>
  <c r="N11" i="1"/>
  <c r="I11" i="1"/>
  <c r="D11" i="1"/>
  <c r="H8" i="1"/>
  <c r="C49" i="1" s="1"/>
  <c r="D8" i="1"/>
  <c r="B37" i="1" s="1"/>
  <c r="C8" i="1"/>
  <c r="B49" i="1" s="1"/>
  <c r="S7" i="1"/>
  <c r="E36" i="1" s="1"/>
  <c r="N7" i="1"/>
  <c r="D36" i="1" s="1"/>
  <c r="I7" i="1"/>
  <c r="C36" i="1" s="1"/>
  <c r="H7" i="1"/>
  <c r="C7" i="1"/>
  <c r="B48" i="1" s="1"/>
  <c r="S3" i="1"/>
  <c r="E32" i="1" s="1"/>
  <c r="N3" i="1"/>
  <c r="D32" i="1" s="1"/>
  <c r="I3" i="1"/>
  <c r="C32" i="1" s="1"/>
  <c r="D3" i="1"/>
  <c r="S2" i="1"/>
  <c r="E31" i="1" s="1"/>
  <c r="N2" i="1"/>
  <c r="D31" i="1" s="1"/>
  <c r="D40" i="1" s="1"/>
  <c r="I2" i="1"/>
  <c r="C31" i="1" s="1"/>
  <c r="D2" i="1"/>
  <c r="B31" i="1" s="1"/>
  <c r="H53" i="1" l="1"/>
  <c r="G53" i="1"/>
  <c r="G40" i="1"/>
  <c r="B53" i="1"/>
  <c r="B54" i="1" s="1"/>
  <c r="H40" i="1"/>
  <c r="E40" i="1"/>
  <c r="D7" i="1"/>
  <c r="B36" i="1" s="1"/>
  <c r="B40" i="1" s="1"/>
  <c r="I8" i="1"/>
  <c r="C37" i="1" s="1"/>
  <c r="C40" i="1" s="1"/>
  <c r="C12" i="1"/>
  <c r="C13" i="1" s="1"/>
</calcChain>
</file>

<file path=xl/sharedStrings.xml><?xml version="1.0" encoding="utf-8"?>
<sst xmlns="http://schemas.openxmlformats.org/spreadsheetml/2006/main" count="131" uniqueCount="24">
  <si>
    <t xml:space="preserve">Seg. Elever </t>
  </si>
  <si>
    <t>antal  elever</t>
  </si>
  <si>
    <t>ADHD</t>
  </si>
  <si>
    <t>H kl.</t>
  </si>
  <si>
    <t>spor 2</t>
  </si>
  <si>
    <t>next step</t>
  </si>
  <si>
    <t>x kl</t>
  </si>
  <si>
    <t>Egne spec.</t>
  </si>
  <si>
    <t>spec, Espergærde</t>
  </si>
  <si>
    <t>Andre kom.</t>
  </si>
  <si>
    <t>Efterskoler</t>
  </si>
  <si>
    <t>Indtægt</t>
  </si>
  <si>
    <t>restultat</t>
  </si>
  <si>
    <t>incl salg</t>
  </si>
  <si>
    <t xml:space="preserve">resultat </t>
  </si>
  <si>
    <t>eks salg</t>
  </si>
  <si>
    <t>det er beløbet eks salg der er det samlet forbrurg</t>
  </si>
  <si>
    <t>da lønudgift til egne spec. Kl. er på afdelingerne</t>
  </si>
  <si>
    <t>antal elever</t>
  </si>
  <si>
    <t>i alt</t>
  </si>
  <si>
    <t>udgift</t>
  </si>
  <si>
    <t>salg</t>
  </si>
  <si>
    <t>samlet forbrug</t>
  </si>
  <si>
    <t>sept.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</si>
</sst>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2" fillId="2" borderId="1" xfId="0" applyNumberFormat="1" applyFont="1" applyFill="1" applyBorder="1"/>
    <xf numFmtId="3" fontId="0" fillId="2" borderId="2" xfId="0" applyNumberFormat="1" applyFill="1" applyBorder="1"/>
    <xf numFmtId="3" fontId="2" fillId="2" borderId="2" xfId="0" applyNumberFormat="1" applyFont="1" applyFill="1" applyBorder="1"/>
    <xf numFmtId="1" fontId="2" fillId="2" borderId="3" xfId="0" applyNumberFormat="1" applyFont="1" applyFill="1" applyBorder="1"/>
    <xf numFmtId="3" fontId="0" fillId="3" borderId="1" xfId="0" applyNumberFormat="1" applyFill="1" applyBorder="1"/>
    <xf numFmtId="3" fontId="0" fillId="3" borderId="2" xfId="0" applyNumberFormat="1" applyFill="1" applyBorder="1"/>
    <xf numFmtId="4" fontId="2" fillId="0" borderId="3" xfId="0" applyNumberFormat="1" applyFont="1" applyBorder="1"/>
    <xf numFmtId="3" fontId="3" fillId="3" borderId="1" xfId="0" applyNumberFormat="1" applyFont="1" applyFill="1" applyBorder="1"/>
    <xf numFmtId="3" fontId="3" fillId="3" borderId="2" xfId="0" applyNumberFormat="1" applyFon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4" fontId="2" fillId="0" borderId="6" xfId="0" applyNumberFormat="1" applyFont="1" applyBorder="1"/>
    <xf numFmtId="3" fontId="2" fillId="0" borderId="6" xfId="0" applyNumberFormat="1" applyFont="1" applyBorder="1"/>
    <xf numFmtId="0" fontId="0" fillId="4" borderId="0" xfId="0" applyFill="1"/>
    <xf numFmtId="3" fontId="0" fillId="4" borderId="0" xfId="0" applyNumberFormat="1" applyFill="1"/>
    <xf numFmtId="0" fontId="3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left"/>
    </xf>
    <xf numFmtId="3" fontId="0" fillId="0" borderId="0" xfId="0" applyNumberFormat="1"/>
    <xf numFmtId="0" fontId="1" fillId="0" borderId="0" xfId="0" applyFont="1" applyAlignment="1">
      <alignment horizontal="left"/>
    </xf>
    <xf numFmtId="0" fontId="5" fillId="5" borderId="7" xfId="0" applyFont="1" applyFill="1" applyBorder="1" applyAlignment="1"/>
    <xf numFmtId="0" fontId="5" fillId="5" borderId="8" xfId="0" applyFont="1" applyFill="1" applyBorder="1" applyAlignment="1"/>
    <xf numFmtId="0" fontId="5" fillId="5" borderId="9" xfId="0" applyFont="1" applyFill="1" applyBorder="1" applyAlignment="1"/>
    <xf numFmtId="3" fontId="0" fillId="0" borderId="2" xfId="0" applyNumberFormat="1" applyBorder="1"/>
    <xf numFmtId="3" fontId="0" fillId="0" borderId="3" xfId="0" applyNumberFormat="1" applyBorder="1"/>
    <xf numFmtId="3" fontId="2" fillId="6" borderId="4" xfId="0" applyNumberFormat="1" applyFont="1" applyFill="1" applyBorder="1"/>
    <xf numFmtId="3" fontId="2" fillId="6" borderId="5" xfId="0" applyNumberFormat="1" applyFont="1" applyFill="1" applyBorder="1"/>
    <xf numFmtId="3" fontId="2" fillId="6" borderId="6" xfId="0" applyNumberFormat="1" applyFont="1" applyFill="1" applyBorder="1"/>
    <xf numFmtId="0" fontId="5" fillId="7" borderId="7" xfId="0" applyFont="1" applyFill="1" applyBorder="1" applyAlignment="1"/>
    <xf numFmtId="0" fontId="5" fillId="7" borderId="8" xfId="0" applyFont="1" applyFill="1" applyBorder="1" applyAlignment="1"/>
    <xf numFmtId="0" fontId="5" fillId="7" borderId="9" xfId="0" applyFont="1" applyFill="1" applyBorder="1" applyAlignment="1"/>
    <xf numFmtId="0" fontId="0" fillId="0" borderId="2" xfId="0" applyBorder="1"/>
    <xf numFmtId="0" fontId="0" fillId="0" borderId="3" xfId="0" applyBorder="1"/>
    <xf numFmtId="3" fontId="2" fillId="8" borderId="4" xfId="0" applyNumberFormat="1" applyFont="1" applyFill="1" applyBorder="1"/>
    <xf numFmtId="3" fontId="2" fillId="8" borderId="5" xfId="0" applyNumberFormat="1" applyFont="1" applyFill="1" applyBorder="1"/>
    <xf numFmtId="3" fontId="2" fillId="8" borderId="6" xfId="0" applyNumberFormat="1" applyFont="1" applyFill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3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A31" workbookViewId="0">
      <selection activeCell="A55" sqref="A55:D56"/>
    </sheetView>
  </sheetViews>
  <sheetFormatPr defaultRowHeight="15" x14ac:dyDescent="0.25"/>
  <cols>
    <col min="1" max="1" width="12.85546875" bestFit="1" customWidth="1"/>
    <col min="2" max="3" width="10.140625" bestFit="1" customWidth="1"/>
    <col min="4" max="4" width="11.28515625" bestFit="1" customWidth="1"/>
    <col min="5" max="5" width="10.140625" bestFit="1" customWidth="1"/>
    <col min="6" max="6" width="11.28515625" bestFit="1" customWidth="1"/>
    <col min="7" max="8" width="10.140625" bestFit="1" customWidth="1"/>
    <col min="9" max="9" width="11.28515625" bestFit="1" customWidth="1"/>
    <col min="11" max="11" width="11.28515625" bestFit="1" customWidth="1"/>
    <col min="12" max="12" width="8" bestFit="1" customWidth="1"/>
    <col min="13" max="13" width="10.140625" bestFit="1" customWidth="1"/>
    <col min="14" max="14" width="11.28515625" bestFit="1" customWidth="1"/>
    <col min="16" max="16" width="11.28515625" bestFit="1" customWidth="1"/>
    <col min="17" max="17" width="7.28515625" bestFit="1" customWidth="1"/>
    <col min="18" max="18" width="10.140625" bestFit="1" customWidth="1"/>
    <col min="19" max="19" width="11.28515625" bestFit="1" customWidth="1"/>
  </cols>
  <sheetData>
    <row r="1" spans="1:19" x14ac:dyDescent="0.25">
      <c r="A1" s="1" t="s">
        <v>0</v>
      </c>
      <c r="B1" s="2"/>
      <c r="C1" s="3">
        <v>2018</v>
      </c>
      <c r="D1" s="4" t="s">
        <v>1</v>
      </c>
      <c r="F1" s="1" t="s">
        <v>0</v>
      </c>
      <c r="G1" s="2"/>
      <c r="H1" s="3">
        <v>2019</v>
      </c>
      <c r="I1" s="4" t="s">
        <v>1</v>
      </c>
      <c r="K1" s="1" t="s">
        <v>0</v>
      </c>
      <c r="L1" s="2"/>
      <c r="M1" s="3">
        <v>2020</v>
      </c>
      <c r="N1" s="4" t="s">
        <v>1</v>
      </c>
      <c r="P1" s="1" t="s">
        <v>0</v>
      </c>
      <c r="Q1" s="2"/>
      <c r="R1" s="3">
        <v>2021</v>
      </c>
      <c r="S1" s="4" t="s">
        <v>1</v>
      </c>
    </row>
    <row r="2" spans="1:19" x14ac:dyDescent="0.25">
      <c r="A2" s="5" t="s">
        <v>2</v>
      </c>
      <c r="B2" s="6"/>
      <c r="C2" s="6">
        <v>2950000</v>
      </c>
      <c r="D2" s="7">
        <f>C2/324500</f>
        <v>9.0909090909090917</v>
      </c>
      <c r="F2" s="5" t="s">
        <v>2</v>
      </c>
      <c r="G2" s="6"/>
      <c r="H2" s="6">
        <v>3105000</v>
      </c>
      <c r="I2" s="7">
        <f>H2/330000</f>
        <v>9.4090909090909083</v>
      </c>
      <c r="K2" s="5" t="s">
        <v>2</v>
      </c>
      <c r="L2" s="6"/>
      <c r="M2" s="6">
        <v>3568950</v>
      </c>
      <c r="N2" s="7">
        <f>M2/339900</f>
        <v>10.5</v>
      </c>
      <c r="P2" s="5" t="s">
        <v>2</v>
      </c>
      <c r="Q2" s="6"/>
      <c r="R2" s="6">
        <v>3579600</v>
      </c>
      <c r="S2" s="7">
        <f>R2/345400</f>
        <v>10.363636363636363</v>
      </c>
    </row>
    <row r="3" spans="1:19" x14ac:dyDescent="0.25">
      <c r="A3" s="5" t="s">
        <v>3</v>
      </c>
      <c r="B3" s="6"/>
      <c r="C3" s="6">
        <v>6791400</v>
      </c>
      <c r="D3" s="7">
        <f>C3/323400</f>
        <v>21</v>
      </c>
      <c r="F3" s="5" t="s">
        <v>3</v>
      </c>
      <c r="G3" s="6"/>
      <c r="H3" s="6">
        <v>7594600</v>
      </c>
      <c r="I3" s="7">
        <f>H3/328900</f>
        <v>23.09090909090909</v>
      </c>
      <c r="K3" s="5" t="s">
        <v>3</v>
      </c>
      <c r="L3" s="6"/>
      <c r="M3" s="6">
        <v>7422800</v>
      </c>
      <c r="N3" s="7">
        <f>M3/338800</f>
        <v>21.90909090909091</v>
      </c>
      <c r="P3" s="5" t="s">
        <v>3</v>
      </c>
      <c r="Q3" s="6"/>
      <c r="R3" s="6">
        <v>7550400</v>
      </c>
      <c r="S3" s="7">
        <f>R3/343200</f>
        <v>22</v>
      </c>
    </row>
    <row r="4" spans="1:19" x14ac:dyDescent="0.25">
      <c r="A4" s="5" t="s">
        <v>4</v>
      </c>
      <c r="B4" s="6"/>
      <c r="C4" s="6">
        <v>0</v>
      </c>
      <c r="D4" s="7"/>
      <c r="F4" s="5" t="s">
        <v>4</v>
      </c>
      <c r="G4" s="6"/>
      <c r="H4" s="6">
        <v>0</v>
      </c>
      <c r="I4" s="7"/>
      <c r="K4" s="5" t="s">
        <v>4</v>
      </c>
      <c r="L4" s="6"/>
      <c r="M4" s="6"/>
      <c r="N4" s="7"/>
      <c r="P4" s="5" t="s">
        <v>4</v>
      </c>
      <c r="Q4" s="6"/>
      <c r="R4" s="6">
        <v>893000</v>
      </c>
      <c r="S4" s="7">
        <v>4.2699999999999996</v>
      </c>
    </row>
    <row r="5" spans="1:19" x14ac:dyDescent="0.25">
      <c r="A5" s="5" t="s">
        <v>5</v>
      </c>
      <c r="B5" s="6"/>
      <c r="C5" s="6">
        <v>0</v>
      </c>
      <c r="D5" s="7"/>
      <c r="F5" s="5" t="s">
        <v>5</v>
      </c>
      <c r="G5" s="6"/>
      <c r="H5" s="6">
        <v>185000</v>
      </c>
      <c r="I5" s="7">
        <v>2</v>
      </c>
      <c r="K5" s="5" t="s">
        <v>5</v>
      </c>
      <c r="L5" s="6"/>
      <c r="M5" s="6">
        <v>148000</v>
      </c>
      <c r="N5" s="7">
        <v>2</v>
      </c>
      <c r="P5" s="5" t="s">
        <v>5</v>
      </c>
      <c r="Q5" s="6"/>
      <c r="R5" s="6">
        <v>0</v>
      </c>
      <c r="S5" s="7"/>
    </row>
    <row r="6" spans="1:19" x14ac:dyDescent="0.25">
      <c r="A6" s="5" t="s">
        <v>6</v>
      </c>
      <c r="B6" s="6"/>
      <c r="C6" s="6">
        <v>0</v>
      </c>
      <c r="D6" s="7"/>
      <c r="F6" s="5" t="s">
        <v>6</v>
      </c>
      <c r="G6" s="6"/>
      <c r="H6" s="6">
        <v>74000</v>
      </c>
      <c r="I6" s="7">
        <v>1</v>
      </c>
      <c r="K6" s="5" t="s">
        <v>6</v>
      </c>
      <c r="L6" s="6"/>
      <c r="M6" s="6">
        <v>244000</v>
      </c>
      <c r="N6" s="7">
        <v>3</v>
      </c>
      <c r="P6" s="5" t="s">
        <v>6</v>
      </c>
      <c r="Q6" s="6"/>
      <c r="R6" s="6">
        <v>0</v>
      </c>
      <c r="S6" s="7"/>
    </row>
    <row r="7" spans="1:19" x14ac:dyDescent="0.25">
      <c r="A7" s="5" t="s">
        <v>7</v>
      </c>
      <c r="B7" s="6"/>
      <c r="C7" s="6">
        <f>280000+20000+280000+280000+280000+280000+280000+260000+250000+250000+250000+250000</f>
        <v>2960000</v>
      </c>
      <c r="D7" s="7">
        <f>C7/110000</f>
        <v>26.90909090909091</v>
      </c>
      <c r="F7" s="5" t="s">
        <v>7</v>
      </c>
      <c r="G7" s="6"/>
      <c r="H7" s="6">
        <f>244800+244800+244800+244800+244800+244800+204000+408000+204000+204000+91800</f>
        <v>2580600</v>
      </c>
      <c r="I7" s="7">
        <f>H7/112200</f>
        <v>23</v>
      </c>
      <c r="K7" s="5" t="s">
        <v>7</v>
      </c>
      <c r="L7" s="6"/>
      <c r="M7" s="6">
        <v>1963500</v>
      </c>
      <c r="N7" s="7">
        <f>M7/115500</f>
        <v>17</v>
      </c>
      <c r="P7" s="5" t="s">
        <v>7</v>
      </c>
      <c r="Q7" s="6"/>
      <c r="R7" s="6">
        <v>1855000</v>
      </c>
      <c r="S7" s="7">
        <f>R7/116600</f>
        <v>15.909090909090908</v>
      </c>
    </row>
    <row r="8" spans="1:19" x14ac:dyDescent="0.25">
      <c r="A8" s="8" t="s">
        <v>8</v>
      </c>
      <c r="B8" s="9"/>
      <c r="C8" s="6">
        <f>80000+40000+30000+30000+30000+30000+30000+20000+70000</f>
        <v>360000</v>
      </c>
      <c r="D8" s="7">
        <f>C8/110000</f>
        <v>3.2727272727272729</v>
      </c>
      <c r="F8" s="8" t="s">
        <v>8</v>
      </c>
      <c r="G8" s="9"/>
      <c r="H8" s="6">
        <f>40800+71400+20400+20400+20400</f>
        <v>173400</v>
      </c>
      <c r="I8" s="7">
        <f>H8/112500</f>
        <v>1.5413333333333334</v>
      </c>
      <c r="K8" s="8" t="s">
        <v>8</v>
      </c>
      <c r="L8" s="9"/>
      <c r="M8" s="6"/>
      <c r="N8" s="7"/>
      <c r="P8" s="8" t="s">
        <v>8</v>
      </c>
      <c r="Q8" s="9"/>
      <c r="R8" s="6">
        <v>0</v>
      </c>
      <c r="S8" s="7"/>
    </row>
    <row r="9" spans="1:19" x14ac:dyDescent="0.25">
      <c r="A9" s="5" t="s">
        <v>9</v>
      </c>
      <c r="B9" s="6"/>
      <c r="C9" s="6">
        <v>971451</v>
      </c>
      <c r="D9" s="7">
        <v>2.5</v>
      </c>
      <c r="F9" s="5" t="s">
        <v>9</v>
      </c>
      <c r="G9" s="6"/>
      <c r="H9" s="6">
        <v>1537110</v>
      </c>
      <c r="I9" s="7">
        <v>4</v>
      </c>
      <c r="K9" s="5" t="s">
        <v>9</v>
      </c>
      <c r="L9" s="6"/>
      <c r="M9" s="6">
        <v>1959945</v>
      </c>
      <c r="N9" s="7">
        <v>5</v>
      </c>
      <c r="P9" s="5" t="s">
        <v>9</v>
      </c>
      <c r="Q9" s="6"/>
      <c r="R9" s="6">
        <v>2029962</v>
      </c>
      <c r="S9" s="7">
        <v>5</v>
      </c>
    </row>
    <row r="10" spans="1:19" x14ac:dyDescent="0.25">
      <c r="A10" s="5" t="s">
        <v>10</v>
      </c>
      <c r="B10" s="6"/>
      <c r="C10" s="6">
        <v>0</v>
      </c>
      <c r="D10" s="7"/>
      <c r="F10" s="5" t="s">
        <v>10</v>
      </c>
      <c r="G10" s="6"/>
      <c r="H10" s="6">
        <v>0</v>
      </c>
      <c r="I10" s="7"/>
      <c r="K10" s="5" t="s">
        <v>10</v>
      </c>
      <c r="L10" s="6"/>
      <c r="M10" s="6">
        <v>97807</v>
      </c>
      <c r="N10" s="7">
        <v>2</v>
      </c>
      <c r="P10" s="5" t="s">
        <v>10</v>
      </c>
      <c r="Q10" s="6"/>
      <c r="R10" s="6">
        <v>66908</v>
      </c>
      <c r="S10" s="7">
        <v>1.5</v>
      </c>
    </row>
    <row r="11" spans="1:19" x14ac:dyDescent="0.25">
      <c r="A11" s="5" t="s">
        <v>11</v>
      </c>
      <c r="B11" s="6"/>
      <c r="C11" s="6">
        <v>-5324400</v>
      </c>
      <c r="D11" s="7">
        <f>C11/110000</f>
        <v>-48.403636363636366</v>
      </c>
      <c r="F11" s="5" t="s">
        <v>11</v>
      </c>
      <c r="G11" s="6"/>
      <c r="H11" s="6">
        <v>-4744006</v>
      </c>
      <c r="I11" s="7">
        <f>H11/112200</f>
        <v>-42.281693404634581</v>
      </c>
      <c r="K11" s="5" t="s">
        <v>11</v>
      </c>
      <c r="L11" s="6"/>
      <c r="M11" s="6">
        <v>-3664500</v>
      </c>
      <c r="N11" s="7">
        <f>M11/115500</f>
        <v>-31.727272727272727</v>
      </c>
      <c r="P11" s="5" t="s">
        <v>11</v>
      </c>
      <c r="Q11" s="6"/>
      <c r="R11" s="6">
        <v>-3264800</v>
      </c>
      <c r="S11" s="7">
        <f>R11/116600</f>
        <v>-28</v>
      </c>
    </row>
    <row r="12" spans="1:19" ht="15.75" thickBot="1" x14ac:dyDescent="0.3">
      <c r="A12" s="10" t="s">
        <v>12</v>
      </c>
      <c r="B12" s="11" t="s">
        <v>13</v>
      </c>
      <c r="C12" s="11">
        <f>SUM(C2:C11)</f>
        <v>8708451</v>
      </c>
      <c r="D12" s="12"/>
      <c r="F12" s="10" t="s">
        <v>12</v>
      </c>
      <c r="G12" s="11" t="s">
        <v>13</v>
      </c>
      <c r="H12" s="11">
        <f>SUM(H2:H11)</f>
        <v>10505704</v>
      </c>
      <c r="I12" s="13"/>
      <c r="K12" s="10" t="s">
        <v>12</v>
      </c>
      <c r="L12" s="11" t="s">
        <v>13</v>
      </c>
      <c r="M12" s="11">
        <f>SUM(M2:M11)</f>
        <v>11740502</v>
      </c>
      <c r="N12" s="13"/>
      <c r="P12" s="10" t="s">
        <v>12</v>
      </c>
      <c r="Q12" s="11" t="s">
        <v>13</v>
      </c>
      <c r="R12" s="11">
        <v>12710070</v>
      </c>
      <c r="S12" s="13"/>
    </row>
    <row r="13" spans="1:19" x14ac:dyDescent="0.25">
      <c r="A13" s="14" t="s">
        <v>14</v>
      </c>
      <c r="B13" s="14" t="s">
        <v>15</v>
      </c>
      <c r="C13" s="15">
        <f>C12+5324000</f>
        <v>14032451</v>
      </c>
      <c r="D13" s="14"/>
      <c r="F13" s="14" t="s">
        <v>14</v>
      </c>
      <c r="G13" s="14" t="s">
        <v>15</v>
      </c>
      <c r="H13" s="15">
        <f>H12+4744006</f>
        <v>15249710</v>
      </c>
      <c r="I13" s="14"/>
      <c r="K13" s="14" t="s">
        <v>14</v>
      </c>
      <c r="L13" s="14" t="s">
        <v>15</v>
      </c>
      <c r="M13" s="15">
        <f>M12+3664500</f>
        <v>15405002</v>
      </c>
      <c r="N13" s="14"/>
      <c r="P13" s="14" t="s">
        <v>14</v>
      </c>
      <c r="Q13" s="14" t="s">
        <v>15</v>
      </c>
      <c r="R13" s="15">
        <f>R12+3264800</f>
        <v>15974870</v>
      </c>
      <c r="S13" s="14"/>
    </row>
    <row r="14" spans="1:19" x14ac:dyDescent="0.25">
      <c r="A14" s="38" t="s">
        <v>16</v>
      </c>
      <c r="B14" s="38"/>
      <c r="C14" s="38"/>
      <c r="D14" s="38"/>
      <c r="E14" s="16"/>
      <c r="F14" s="38"/>
      <c r="G14" s="38"/>
      <c r="H14" s="38"/>
      <c r="I14" s="38"/>
      <c r="J14" s="17"/>
      <c r="K14" s="38"/>
      <c r="L14" s="38"/>
      <c r="M14" s="38"/>
      <c r="N14" s="38"/>
      <c r="O14" s="16"/>
      <c r="P14" s="38"/>
      <c r="Q14" s="38"/>
      <c r="R14" s="38"/>
      <c r="S14" s="38"/>
    </row>
    <row r="15" spans="1:19" x14ac:dyDescent="0.25">
      <c r="A15" s="38" t="s">
        <v>17</v>
      </c>
      <c r="B15" s="38"/>
      <c r="C15" s="38"/>
      <c r="D15" s="38"/>
      <c r="E15" s="16"/>
      <c r="F15" s="38"/>
      <c r="G15" s="38"/>
      <c r="H15" s="38"/>
      <c r="I15" s="38"/>
      <c r="J15" s="17"/>
      <c r="K15" s="18"/>
      <c r="L15" s="18"/>
      <c r="M15" s="18"/>
      <c r="N15" s="18"/>
      <c r="O15" s="16"/>
      <c r="P15" s="38"/>
      <c r="Q15" s="38"/>
      <c r="R15" s="38"/>
      <c r="S15" s="38"/>
    </row>
    <row r="16" spans="1:19" x14ac:dyDescent="0.25">
      <c r="I16" s="39" t="s">
        <v>23</v>
      </c>
      <c r="J16" s="19"/>
      <c r="K16" s="20"/>
      <c r="L16" s="20"/>
      <c r="M16" s="20"/>
      <c r="N16" s="20" t="s">
        <v>23</v>
      </c>
      <c r="P16" s="37"/>
      <c r="Q16" s="37"/>
      <c r="R16" s="37"/>
      <c r="S16" s="37"/>
    </row>
    <row r="17" spans="1:19" x14ac:dyDescent="0.25">
      <c r="A17" s="1" t="s">
        <v>0</v>
      </c>
      <c r="B17" s="2"/>
      <c r="C17" s="3">
        <v>2022</v>
      </c>
      <c r="D17" s="4" t="s">
        <v>1</v>
      </c>
      <c r="F17" s="1" t="s">
        <v>0</v>
      </c>
      <c r="G17" s="2"/>
      <c r="H17" s="3">
        <v>2023</v>
      </c>
      <c r="I17" s="4" t="s">
        <v>1</v>
      </c>
      <c r="J17" s="19"/>
      <c r="K17" s="1" t="s">
        <v>0</v>
      </c>
      <c r="L17" s="2"/>
      <c r="M17" s="3">
        <v>2024</v>
      </c>
      <c r="N17" s="4" t="s">
        <v>1</v>
      </c>
      <c r="P17" s="37"/>
      <c r="Q17" s="37"/>
      <c r="R17" s="37"/>
      <c r="S17" s="37"/>
    </row>
    <row r="18" spans="1:19" x14ac:dyDescent="0.25">
      <c r="A18" s="5" t="s">
        <v>2</v>
      </c>
      <c r="B18" s="6"/>
      <c r="C18" s="6">
        <v>4064000</v>
      </c>
      <c r="D18" s="7">
        <f>C18/352000</f>
        <v>11.545454545454545</v>
      </c>
      <c r="F18" s="5" t="s">
        <v>2</v>
      </c>
      <c r="G18" s="6"/>
      <c r="H18" s="6">
        <v>4788800</v>
      </c>
      <c r="I18" s="40">
        <v>16</v>
      </c>
      <c r="J18" s="19"/>
      <c r="K18" s="5" t="s">
        <v>2</v>
      </c>
      <c r="L18" s="6"/>
      <c r="M18" s="6">
        <v>5248000</v>
      </c>
      <c r="N18" s="40">
        <v>16</v>
      </c>
      <c r="P18" s="37"/>
      <c r="Q18" s="37"/>
      <c r="R18" s="37"/>
      <c r="S18" s="37"/>
    </row>
    <row r="19" spans="1:19" x14ac:dyDescent="0.25">
      <c r="A19" s="5" t="s">
        <v>3</v>
      </c>
      <c r="B19" s="6"/>
      <c r="C19" s="6">
        <v>10303200</v>
      </c>
      <c r="D19" s="7">
        <f>C19/349800</f>
        <v>29.454545454545453</v>
      </c>
      <c r="F19" s="5" t="s">
        <v>3</v>
      </c>
      <c r="G19" s="6"/>
      <c r="H19" s="6">
        <v>15778400</v>
      </c>
      <c r="I19" s="40">
        <v>52</v>
      </c>
      <c r="J19" s="19"/>
      <c r="K19" s="5" t="s">
        <v>3</v>
      </c>
      <c r="L19" s="6"/>
      <c r="M19" s="6">
        <v>18484200</v>
      </c>
      <c r="N19" s="40">
        <v>52</v>
      </c>
      <c r="P19" s="37"/>
      <c r="Q19" s="37"/>
      <c r="R19" s="37"/>
      <c r="S19" s="37"/>
    </row>
    <row r="20" spans="1:19" x14ac:dyDescent="0.25">
      <c r="A20" s="5" t="s">
        <v>4</v>
      </c>
      <c r="B20" s="6"/>
      <c r="C20" s="6">
        <v>744400</v>
      </c>
      <c r="D20" s="7">
        <v>3</v>
      </c>
      <c r="F20" s="5" t="s">
        <v>4</v>
      </c>
      <c r="G20" s="6"/>
      <c r="H20" s="6">
        <v>1191800</v>
      </c>
      <c r="I20" s="40">
        <v>8</v>
      </c>
      <c r="J20" s="19"/>
      <c r="K20" s="5" t="s">
        <v>4</v>
      </c>
      <c r="L20" s="6"/>
      <c r="M20" s="6">
        <v>1676600</v>
      </c>
      <c r="N20" s="40">
        <v>8</v>
      </c>
      <c r="P20" s="37"/>
      <c r="Q20" s="37"/>
      <c r="R20" s="37"/>
      <c r="S20" s="37"/>
    </row>
    <row r="21" spans="1:19" x14ac:dyDescent="0.25">
      <c r="A21" s="5" t="s">
        <v>7</v>
      </c>
      <c r="B21" s="6"/>
      <c r="C21" s="6">
        <v>2713800</v>
      </c>
      <c r="D21" s="7">
        <f>C21/118800</f>
        <v>22.843434343434343</v>
      </c>
      <c r="F21" s="5" t="s">
        <v>7</v>
      </c>
      <c r="G21" s="6"/>
      <c r="H21" s="6">
        <v>3252300</v>
      </c>
      <c r="I21" s="40">
        <v>39</v>
      </c>
      <c r="J21" s="19"/>
      <c r="K21" s="5" t="s">
        <v>7</v>
      </c>
      <c r="L21" s="6"/>
      <c r="M21" s="6">
        <v>3785100</v>
      </c>
      <c r="N21" s="40">
        <v>39</v>
      </c>
      <c r="P21" s="37"/>
      <c r="Q21" s="37"/>
      <c r="R21" s="37"/>
      <c r="S21" s="37"/>
    </row>
    <row r="22" spans="1:19" x14ac:dyDescent="0.25">
      <c r="A22" s="5" t="s">
        <v>9</v>
      </c>
      <c r="B22" s="6"/>
      <c r="C22" s="6">
        <v>2463311</v>
      </c>
      <c r="D22" s="7">
        <v>5</v>
      </c>
      <c r="F22" s="5" t="s">
        <v>9</v>
      </c>
      <c r="G22" s="6"/>
      <c r="H22" s="6">
        <v>2002104</v>
      </c>
      <c r="I22" s="40">
        <v>4</v>
      </c>
      <c r="J22" s="19"/>
      <c r="K22" s="5" t="s">
        <v>9</v>
      </c>
      <c r="L22" s="6"/>
      <c r="M22" s="6">
        <v>1802345</v>
      </c>
      <c r="N22" s="40">
        <v>4</v>
      </c>
      <c r="P22" s="37"/>
      <c r="Q22" s="37"/>
      <c r="R22" s="37"/>
      <c r="S22" s="37"/>
    </row>
    <row r="23" spans="1:19" x14ac:dyDescent="0.25">
      <c r="A23" s="5" t="s">
        <v>10</v>
      </c>
      <c r="B23" s="6"/>
      <c r="C23" s="6">
        <v>18573</v>
      </c>
      <c r="D23" s="7">
        <v>0.5</v>
      </c>
      <c r="F23" s="5" t="s">
        <v>10</v>
      </c>
      <c r="G23" s="6"/>
      <c r="H23" s="6">
        <v>0</v>
      </c>
      <c r="I23" s="7"/>
      <c r="K23" s="5" t="s">
        <v>10</v>
      </c>
      <c r="L23" s="6"/>
      <c r="M23" s="6">
        <v>0</v>
      </c>
      <c r="N23" s="7"/>
      <c r="P23" s="37"/>
      <c r="Q23" s="37"/>
      <c r="R23" s="37"/>
      <c r="S23" s="37"/>
    </row>
    <row r="24" spans="1:19" x14ac:dyDescent="0.25">
      <c r="A24" s="5" t="s">
        <v>11</v>
      </c>
      <c r="B24" s="6"/>
      <c r="C24" s="6">
        <v>-3912600</v>
      </c>
      <c r="D24" s="7">
        <f>C24/118800</f>
        <v>-32.934343434343432</v>
      </c>
      <c r="F24" s="5" t="s">
        <v>11</v>
      </c>
      <c r="G24" s="6"/>
      <c r="H24" s="6">
        <v>-4395600</v>
      </c>
      <c r="I24" s="7"/>
      <c r="K24" s="5" t="s">
        <v>11</v>
      </c>
      <c r="L24" s="6"/>
      <c r="M24" s="6">
        <v>-5250300</v>
      </c>
      <c r="N24" s="7"/>
      <c r="P24" s="37"/>
      <c r="Q24" s="37"/>
      <c r="R24" s="37"/>
      <c r="S24" s="37"/>
    </row>
    <row r="25" spans="1:19" ht="15.75" thickBot="1" x14ac:dyDescent="0.3">
      <c r="A25" s="10" t="s">
        <v>12</v>
      </c>
      <c r="B25" s="11" t="s">
        <v>13</v>
      </c>
      <c r="C25" s="11">
        <f>SUM(C18:C24)</f>
        <v>16394684</v>
      </c>
      <c r="D25" s="13"/>
      <c r="F25" s="10" t="s">
        <v>12</v>
      </c>
      <c r="G25" s="11" t="s">
        <v>13</v>
      </c>
      <c r="H25" s="11">
        <f>SUM(H18:H24)</f>
        <v>22617804</v>
      </c>
      <c r="I25" s="13"/>
      <c r="K25" s="10" t="s">
        <v>12</v>
      </c>
      <c r="L25" s="11" t="s">
        <v>13</v>
      </c>
      <c r="M25" s="11">
        <f>SUM(M18:M24)</f>
        <v>25745945</v>
      </c>
      <c r="N25" s="13"/>
      <c r="P25" s="37"/>
      <c r="Q25" s="37"/>
      <c r="R25" s="37"/>
      <c r="S25" s="37"/>
    </row>
    <row r="26" spans="1:19" x14ac:dyDescent="0.25">
      <c r="A26" s="14" t="s">
        <v>14</v>
      </c>
      <c r="B26" s="14" t="s">
        <v>15</v>
      </c>
      <c r="C26" s="15">
        <f>C25+3912600</f>
        <v>20307284</v>
      </c>
      <c r="D26" s="14"/>
      <c r="F26" s="14" t="s">
        <v>14</v>
      </c>
      <c r="G26" s="14" t="s">
        <v>15</v>
      </c>
      <c r="H26" s="15">
        <f>H25+4395600</f>
        <v>27013404</v>
      </c>
      <c r="I26" s="14"/>
      <c r="K26" s="14" t="s">
        <v>14</v>
      </c>
      <c r="L26" s="14" t="s">
        <v>15</v>
      </c>
      <c r="M26" s="15">
        <f>M25+5250300</f>
        <v>30996245</v>
      </c>
      <c r="N26" s="14"/>
      <c r="P26" s="37"/>
      <c r="Q26" s="37"/>
      <c r="R26" s="37"/>
      <c r="S26" s="37"/>
    </row>
    <row r="27" spans="1:19" x14ac:dyDescent="0.25">
      <c r="A27" s="38"/>
      <c r="B27" s="38"/>
      <c r="C27" s="38"/>
      <c r="D27" s="38"/>
      <c r="E27" s="16"/>
      <c r="F27" s="38"/>
      <c r="G27" s="38"/>
      <c r="H27" s="38"/>
      <c r="I27" s="38"/>
      <c r="J27" s="16"/>
      <c r="K27" s="38"/>
      <c r="L27" s="38"/>
      <c r="M27" s="38"/>
      <c r="N27" s="38"/>
      <c r="O27" s="16"/>
      <c r="P27" s="38"/>
      <c r="Q27" s="38"/>
      <c r="R27" s="38"/>
      <c r="S27" s="38"/>
    </row>
    <row r="28" spans="1:19" x14ac:dyDescent="0.25">
      <c r="A28" s="38"/>
      <c r="B28" s="38"/>
      <c r="C28" s="38"/>
      <c r="D28" s="38"/>
      <c r="E28" s="16"/>
      <c r="F28" s="38"/>
      <c r="G28" s="38"/>
      <c r="H28" s="38"/>
      <c r="I28" s="38"/>
      <c r="J28" s="16"/>
      <c r="K28" s="38"/>
      <c r="L28" s="38"/>
      <c r="M28" s="38"/>
      <c r="N28" s="38"/>
      <c r="O28" s="16"/>
      <c r="P28" s="38"/>
      <c r="Q28" s="38"/>
      <c r="R28" s="38"/>
      <c r="S28" s="38"/>
    </row>
    <row r="29" spans="1:19" ht="15.75" thickBot="1" x14ac:dyDescent="0.3">
      <c r="A29" s="37"/>
      <c r="B29" s="37"/>
      <c r="C29" s="37"/>
      <c r="D29" s="37"/>
      <c r="P29" s="37"/>
      <c r="Q29" s="37"/>
      <c r="R29" s="37"/>
      <c r="S29" s="37"/>
    </row>
    <row r="30" spans="1:19" x14ac:dyDescent="0.25">
      <c r="A30" s="21" t="s">
        <v>18</v>
      </c>
      <c r="B30" s="22">
        <v>2018</v>
      </c>
      <c r="C30" s="22">
        <v>2019</v>
      </c>
      <c r="D30" s="22">
        <v>2020</v>
      </c>
      <c r="E30" s="22">
        <v>2021</v>
      </c>
      <c r="F30" s="22">
        <v>2022</v>
      </c>
      <c r="G30" s="22">
        <v>2023</v>
      </c>
      <c r="H30" s="23">
        <v>2024</v>
      </c>
      <c r="P30" s="37"/>
      <c r="Q30" s="37"/>
      <c r="R30" s="37"/>
      <c r="S30" s="37"/>
    </row>
    <row r="31" spans="1:19" x14ac:dyDescent="0.25">
      <c r="A31" s="5" t="s">
        <v>2</v>
      </c>
      <c r="B31" s="24">
        <f t="shared" ref="B31:B39" si="0">D2</f>
        <v>9.0909090909090917</v>
      </c>
      <c r="C31" s="24">
        <f t="shared" ref="C31:C39" si="1">I2</f>
        <v>9.4090909090909083</v>
      </c>
      <c r="D31" s="24">
        <f t="shared" ref="D31:D39" si="2">N2</f>
        <v>10.5</v>
      </c>
      <c r="E31" s="24">
        <f t="shared" ref="E31:E39" si="3">S2</f>
        <v>10.363636363636363</v>
      </c>
      <c r="F31" s="24">
        <f>D18</f>
        <v>11.545454545454545</v>
      </c>
      <c r="G31" s="24">
        <f>I18</f>
        <v>16</v>
      </c>
      <c r="H31" s="25">
        <f>N18</f>
        <v>16</v>
      </c>
      <c r="P31" s="37"/>
      <c r="Q31" s="37"/>
      <c r="R31" s="37"/>
      <c r="S31" s="37"/>
    </row>
    <row r="32" spans="1:19" x14ac:dyDescent="0.25">
      <c r="A32" s="5" t="s">
        <v>3</v>
      </c>
      <c r="B32" s="24">
        <f t="shared" si="0"/>
        <v>21</v>
      </c>
      <c r="C32" s="24">
        <f t="shared" si="1"/>
        <v>23.09090909090909</v>
      </c>
      <c r="D32" s="24">
        <f t="shared" si="2"/>
        <v>21.90909090909091</v>
      </c>
      <c r="E32" s="24">
        <f t="shared" si="3"/>
        <v>22</v>
      </c>
      <c r="F32" s="24">
        <f>D19</f>
        <v>29.454545454545453</v>
      </c>
      <c r="G32" s="24">
        <f>I19</f>
        <v>52</v>
      </c>
      <c r="H32" s="25">
        <f>N19</f>
        <v>52</v>
      </c>
      <c r="P32" s="37"/>
      <c r="Q32" s="37"/>
      <c r="R32" s="37"/>
      <c r="S32" s="37"/>
    </row>
    <row r="33" spans="1:19" x14ac:dyDescent="0.25">
      <c r="A33" s="5" t="s">
        <v>4</v>
      </c>
      <c r="B33" s="24">
        <f t="shared" si="0"/>
        <v>0</v>
      </c>
      <c r="C33" s="24">
        <f t="shared" si="1"/>
        <v>0</v>
      </c>
      <c r="D33" s="24">
        <f t="shared" si="2"/>
        <v>0</v>
      </c>
      <c r="E33" s="24">
        <f t="shared" si="3"/>
        <v>4.2699999999999996</v>
      </c>
      <c r="F33" s="24">
        <f t="shared" ref="F33" si="4">D20</f>
        <v>3</v>
      </c>
      <c r="G33" s="24">
        <f t="shared" ref="G33" si="5">I20</f>
        <v>8</v>
      </c>
      <c r="H33" s="25">
        <f t="shared" ref="H33" si="6">N20</f>
        <v>8</v>
      </c>
      <c r="P33" s="37"/>
      <c r="Q33" s="37"/>
      <c r="R33" s="37"/>
      <c r="S33" s="37"/>
    </row>
    <row r="34" spans="1:19" x14ac:dyDescent="0.25">
      <c r="A34" s="5" t="s">
        <v>5</v>
      </c>
      <c r="B34" s="24">
        <f t="shared" si="0"/>
        <v>0</v>
      </c>
      <c r="C34" s="24">
        <f>I5</f>
        <v>2</v>
      </c>
      <c r="D34" s="24">
        <f>N5</f>
        <v>2</v>
      </c>
      <c r="E34" s="24">
        <f>S5</f>
        <v>0</v>
      </c>
      <c r="F34" s="24">
        <v>0</v>
      </c>
      <c r="G34" s="24">
        <v>0</v>
      </c>
      <c r="H34" s="25">
        <v>0</v>
      </c>
      <c r="P34" s="37"/>
      <c r="Q34" s="37"/>
      <c r="R34" s="37"/>
      <c r="S34" s="37"/>
    </row>
    <row r="35" spans="1:19" x14ac:dyDescent="0.25">
      <c r="A35" s="5" t="s">
        <v>6</v>
      </c>
      <c r="B35" s="24">
        <f t="shared" si="0"/>
        <v>0</v>
      </c>
      <c r="C35" s="24">
        <f t="shared" si="1"/>
        <v>1</v>
      </c>
      <c r="D35" s="24">
        <f t="shared" si="2"/>
        <v>3</v>
      </c>
      <c r="E35" s="24">
        <f t="shared" si="3"/>
        <v>0</v>
      </c>
      <c r="F35" s="24">
        <v>0</v>
      </c>
      <c r="G35" s="24"/>
      <c r="H35" s="25"/>
      <c r="P35" s="37"/>
      <c r="Q35" s="37"/>
      <c r="R35" s="37"/>
      <c r="S35" s="37"/>
    </row>
    <row r="36" spans="1:19" x14ac:dyDescent="0.25">
      <c r="A36" s="5" t="s">
        <v>7</v>
      </c>
      <c r="B36" s="24">
        <f t="shared" si="0"/>
        <v>26.90909090909091</v>
      </c>
      <c r="C36" s="24">
        <f t="shared" si="1"/>
        <v>23</v>
      </c>
      <c r="D36" s="24">
        <f t="shared" si="2"/>
        <v>17</v>
      </c>
      <c r="E36" s="24">
        <f t="shared" si="3"/>
        <v>15.909090909090908</v>
      </c>
      <c r="F36" s="24">
        <f>D21</f>
        <v>22.843434343434343</v>
      </c>
      <c r="G36" s="24">
        <f>I21</f>
        <v>39</v>
      </c>
      <c r="H36" s="25">
        <f>N21</f>
        <v>39</v>
      </c>
      <c r="P36" s="37"/>
      <c r="Q36" s="37"/>
      <c r="R36" s="37"/>
      <c r="S36" s="37"/>
    </row>
    <row r="37" spans="1:19" x14ac:dyDescent="0.25">
      <c r="A37" s="8" t="s">
        <v>8</v>
      </c>
      <c r="B37" s="24">
        <f t="shared" si="0"/>
        <v>3.2727272727272729</v>
      </c>
      <c r="C37" s="24">
        <f t="shared" si="1"/>
        <v>1.5413333333333334</v>
      </c>
      <c r="D37" s="24">
        <f t="shared" si="2"/>
        <v>0</v>
      </c>
      <c r="E37" s="24">
        <f t="shared" si="3"/>
        <v>0</v>
      </c>
      <c r="F37" s="24">
        <v>0</v>
      </c>
      <c r="G37" s="24">
        <v>0</v>
      </c>
      <c r="H37" s="25">
        <v>0</v>
      </c>
      <c r="P37" s="37"/>
      <c r="Q37" s="37"/>
      <c r="R37" s="37"/>
      <c r="S37" s="37"/>
    </row>
    <row r="38" spans="1:19" x14ac:dyDescent="0.25">
      <c r="A38" s="5" t="s">
        <v>9</v>
      </c>
      <c r="B38" s="24">
        <f t="shared" si="0"/>
        <v>2.5</v>
      </c>
      <c r="C38" s="24">
        <f t="shared" si="1"/>
        <v>4</v>
      </c>
      <c r="D38" s="24">
        <f t="shared" si="2"/>
        <v>5</v>
      </c>
      <c r="E38" s="24">
        <f t="shared" si="3"/>
        <v>5</v>
      </c>
      <c r="F38" s="24">
        <v>5</v>
      </c>
      <c r="G38" s="24">
        <v>4</v>
      </c>
      <c r="H38" s="25">
        <v>4</v>
      </c>
      <c r="P38" s="37"/>
      <c r="Q38" s="37"/>
      <c r="R38" s="37"/>
      <c r="S38" s="37"/>
    </row>
    <row r="39" spans="1:19" x14ac:dyDescent="0.25">
      <c r="A39" s="5" t="s">
        <v>10</v>
      </c>
      <c r="B39" s="24">
        <f t="shared" si="0"/>
        <v>0</v>
      </c>
      <c r="C39" s="24">
        <f t="shared" si="1"/>
        <v>0</v>
      </c>
      <c r="D39" s="24">
        <f t="shared" si="2"/>
        <v>2</v>
      </c>
      <c r="E39" s="24">
        <f t="shared" si="3"/>
        <v>1.5</v>
      </c>
      <c r="F39" s="24">
        <v>0.5</v>
      </c>
      <c r="G39" s="24">
        <f t="shared" ref="G35:G39" si="7">I26</f>
        <v>0</v>
      </c>
      <c r="H39" s="25">
        <f t="shared" ref="H35:H39" si="8">N26</f>
        <v>0</v>
      </c>
    </row>
    <row r="40" spans="1:19" ht="15.75" thickBot="1" x14ac:dyDescent="0.3">
      <c r="A40" s="26" t="s">
        <v>19</v>
      </c>
      <c r="B40" s="27">
        <f>SUM(B31:B39)</f>
        <v>62.772727272727273</v>
      </c>
      <c r="C40" s="27">
        <f t="shared" ref="C40:H40" si="9">SUM(C31:C39)</f>
        <v>64.041333333333341</v>
      </c>
      <c r="D40" s="27">
        <f t="shared" si="9"/>
        <v>61.409090909090907</v>
      </c>
      <c r="E40" s="27">
        <f t="shared" si="9"/>
        <v>59.042727272727262</v>
      </c>
      <c r="F40" s="27">
        <f t="shared" si="9"/>
        <v>72.343434343434339</v>
      </c>
      <c r="G40" s="27">
        <f t="shared" si="9"/>
        <v>119</v>
      </c>
      <c r="H40" s="28">
        <f t="shared" si="9"/>
        <v>119</v>
      </c>
    </row>
    <row r="41" spans="1:19" ht="15.75" thickBot="1" x14ac:dyDescent="0.3"/>
    <row r="42" spans="1:19" x14ac:dyDescent="0.25">
      <c r="A42" s="29" t="s">
        <v>20</v>
      </c>
      <c r="B42" s="30">
        <v>2018</v>
      </c>
      <c r="C42" s="30">
        <v>2019</v>
      </c>
      <c r="D42" s="30">
        <v>2020</v>
      </c>
      <c r="E42" s="30">
        <v>2021</v>
      </c>
      <c r="F42" s="30">
        <v>2022</v>
      </c>
      <c r="G42" s="30">
        <v>2023</v>
      </c>
      <c r="H42" s="31">
        <v>2024</v>
      </c>
    </row>
    <row r="43" spans="1:19" x14ac:dyDescent="0.25">
      <c r="A43" s="5" t="s">
        <v>2</v>
      </c>
      <c r="B43" s="24">
        <f>C2</f>
        <v>2950000</v>
      </c>
      <c r="C43" s="24">
        <f>H2</f>
        <v>3105000</v>
      </c>
      <c r="D43" s="24">
        <f>M2</f>
        <v>3568950</v>
      </c>
      <c r="E43" s="24">
        <f>R2</f>
        <v>3579600</v>
      </c>
      <c r="F43" s="24">
        <f>C18</f>
        <v>4064000</v>
      </c>
      <c r="G43" s="24">
        <f>H18</f>
        <v>4788800</v>
      </c>
      <c r="H43" s="25">
        <f>M18</f>
        <v>5248000</v>
      </c>
    </row>
    <row r="44" spans="1:19" x14ac:dyDescent="0.25">
      <c r="A44" s="5" t="s">
        <v>3</v>
      </c>
      <c r="B44" s="24">
        <f>C3</f>
        <v>6791400</v>
      </c>
      <c r="C44" s="24">
        <f>H3</f>
        <v>7594600</v>
      </c>
      <c r="D44" s="24">
        <f>M3</f>
        <v>7422800</v>
      </c>
      <c r="E44" s="24">
        <f>R3</f>
        <v>7550400</v>
      </c>
      <c r="F44" s="24">
        <f>C19</f>
        <v>10303200</v>
      </c>
      <c r="G44" s="24">
        <f>H19</f>
        <v>15778400</v>
      </c>
      <c r="H44" s="25">
        <f>M19</f>
        <v>18484200</v>
      </c>
    </row>
    <row r="45" spans="1:19" x14ac:dyDescent="0.25">
      <c r="A45" s="5" t="s">
        <v>4</v>
      </c>
      <c r="B45" s="24">
        <f>C4</f>
        <v>0</v>
      </c>
      <c r="C45" s="32">
        <v>0</v>
      </c>
      <c r="D45" s="32">
        <v>0</v>
      </c>
      <c r="E45" s="24">
        <f>R4</f>
        <v>893000</v>
      </c>
      <c r="F45" s="24">
        <f>C20</f>
        <v>744400</v>
      </c>
      <c r="G45" s="24">
        <f>H20</f>
        <v>1191800</v>
      </c>
      <c r="H45" s="25">
        <f>M20</f>
        <v>1676600</v>
      </c>
    </row>
    <row r="46" spans="1:19" x14ac:dyDescent="0.25">
      <c r="A46" s="5" t="s">
        <v>5</v>
      </c>
      <c r="B46" s="32">
        <v>0</v>
      </c>
      <c r="C46" s="24">
        <f>H5</f>
        <v>185000</v>
      </c>
      <c r="D46" s="24">
        <f>M5</f>
        <v>148000</v>
      </c>
      <c r="E46" s="32">
        <v>0</v>
      </c>
      <c r="F46" s="32">
        <v>0</v>
      </c>
      <c r="G46" s="32">
        <v>0</v>
      </c>
      <c r="H46" s="33">
        <v>0</v>
      </c>
    </row>
    <row r="47" spans="1:19" x14ac:dyDescent="0.25">
      <c r="A47" s="5" t="s">
        <v>6</v>
      </c>
      <c r="B47" s="32">
        <v>0</v>
      </c>
      <c r="C47" s="24">
        <f>H6</f>
        <v>74000</v>
      </c>
      <c r="D47" s="24">
        <f>M6</f>
        <v>244000</v>
      </c>
      <c r="E47" s="32">
        <v>0</v>
      </c>
      <c r="F47" s="32">
        <v>0</v>
      </c>
      <c r="G47" s="32">
        <v>0</v>
      </c>
      <c r="H47" s="33">
        <v>0</v>
      </c>
    </row>
    <row r="48" spans="1:19" x14ac:dyDescent="0.25">
      <c r="A48" s="5" t="s">
        <v>7</v>
      </c>
      <c r="B48" s="24">
        <f>C7</f>
        <v>2960000</v>
      </c>
      <c r="C48" s="24">
        <f>H7</f>
        <v>2580600</v>
      </c>
      <c r="D48" s="24">
        <f>M7</f>
        <v>1963500</v>
      </c>
      <c r="E48" s="24">
        <f>R7</f>
        <v>1855000</v>
      </c>
      <c r="F48" s="24">
        <f>C21</f>
        <v>2713800</v>
      </c>
      <c r="G48" s="24">
        <f>H21</f>
        <v>3252300</v>
      </c>
      <c r="H48" s="25">
        <f>M21</f>
        <v>3785100</v>
      </c>
    </row>
    <row r="49" spans="1:19" x14ac:dyDescent="0.25">
      <c r="A49" s="8" t="s">
        <v>8</v>
      </c>
      <c r="B49" s="24">
        <f>C8</f>
        <v>360000</v>
      </c>
      <c r="C49" s="24">
        <f>H8</f>
        <v>173400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</row>
    <row r="50" spans="1:19" x14ac:dyDescent="0.25">
      <c r="A50" s="5" t="s">
        <v>9</v>
      </c>
      <c r="B50" s="24">
        <f>C9</f>
        <v>971451</v>
      </c>
      <c r="C50" s="24">
        <f>H9</f>
        <v>1537110</v>
      </c>
      <c r="D50" s="24">
        <f>M9</f>
        <v>1959945</v>
      </c>
      <c r="E50" s="24">
        <f>R9</f>
        <v>2029962</v>
      </c>
      <c r="F50" s="24">
        <f>C22</f>
        <v>2463311</v>
      </c>
      <c r="G50" s="24">
        <f>H22</f>
        <v>2002104</v>
      </c>
      <c r="H50" s="25">
        <f>M22</f>
        <v>1802345</v>
      </c>
    </row>
    <row r="51" spans="1:19" x14ac:dyDescent="0.25">
      <c r="A51" s="5" t="s">
        <v>10</v>
      </c>
      <c r="B51" s="24">
        <f>C10</f>
        <v>0</v>
      </c>
      <c r="C51" s="32">
        <v>0</v>
      </c>
      <c r="D51" s="24">
        <f>M10</f>
        <v>97807</v>
      </c>
      <c r="E51" s="24">
        <f>R10</f>
        <v>66908</v>
      </c>
      <c r="F51" s="24">
        <f>C23</f>
        <v>18573</v>
      </c>
      <c r="G51" s="32">
        <v>0</v>
      </c>
      <c r="H51" s="33">
        <v>0</v>
      </c>
    </row>
    <row r="52" spans="1:19" x14ac:dyDescent="0.25">
      <c r="A52" s="5" t="s">
        <v>21</v>
      </c>
      <c r="B52" s="24">
        <f>C11</f>
        <v>-5324400</v>
      </c>
      <c r="C52" s="24">
        <f>H11</f>
        <v>-4744006</v>
      </c>
      <c r="D52" s="24">
        <f>M11</f>
        <v>-3664500</v>
      </c>
      <c r="E52" s="24">
        <f>R11</f>
        <v>-3264800</v>
      </c>
      <c r="F52" s="24">
        <f>C24</f>
        <v>-3912600</v>
      </c>
      <c r="G52" s="24">
        <f>H24</f>
        <v>-4395600</v>
      </c>
      <c r="H52" s="25">
        <f>M24</f>
        <v>-5250300</v>
      </c>
    </row>
    <row r="53" spans="1:19" x14ac:dyDescent="0.25">
      <c r="A53" s="5" t="s">
        <v>22</v>
      </c>
      <c r="B53" s="24">
        <f>SUM(B43:B52)</f>
        <v>8708451</v>
      </c>
      <c r="C53" s="24">
        <f t="shared" ref="C53:H53" si="10">SUM(C43:C52)</f>
        <v>10505704</v>
      </c>
      <c r="D53" s="24">
        <f t="shared" si="10"/>
        <v>11740502</v>
      </c>
      <c r="E53" s="24">
        <f t="shared" si="10"/>
        <v>12710070</v>
      </c>
      <c r="F53" s="24">
        <f t="shared" si="10"/>
        <v>16394684</v>
      </c>
      <c r="G53" s="24">
        <f t="shared" si="10"/>
        <v>22617804</v>
      </c>
      <c r="H53" s="25">
        <f t="shared" si="10"/>
        <v>25745945</v>
      </c>
    </row>
    <row r="54" spans="1:19" ht="15.75" thickBot="1" x14ac:dyDescent="0.3">
      <c r="A54" s="34" t="s">
        <v>19</v>
      </c>
      <c r="B54" s="35">
        <f>B53+5324400</f>
        <v>14032851</v>
      </c>
      <c r="C54" s="35">
        <f>C53+4744006</f>
        <v>15249710</v>
      </c>
      <c r="D54" s="35">
        <f>D53+3664500</f>
        <v>15405002</v>
      </c>
      <c r="E54" s="35">
        <f>E53+3264800</f>
        <v>15974870</v>
      </c>
      <c r="F54" s="35">
        <f>F53+3912600</f>
        <v>20307284</v>
      </c>
      <c r="G54" s="35">
        <f>G53+4395600</f>
        <v>27013404</v>
      </c>
      <c r="H54" s="36">
        <f>H53+5250300</f>
        <v>30996245</v>
      </c>
    </row>
    <row r="55" spans="1:19" x14ac:dyDescent="0.25">
      <c r="A55" s="38"/>
      <c r="B55" s="38"/>
      <c r="C55" s="38"/>
      <c r="D55" s="38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x14ac:dyDescent="0.25">
      <c r="A56" s="38"/>
      <c r="B56" s="38"/>
      <c r="C56" s="38"/>
      <c r="D56" s="38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</sheetData>
  <mergeCells count="39">
    <mergeCell ref="A14:D14"/>
    <mergeCell ref="F14:I14"/>
    <mergeCell ref="K14:N14"/>
    <mergeCell ref="P14:S14"/>
    <mergeCell ref="A15:D15"/>
    <mergeCell ref="F15:I15"/>
    <mergeCell ref="P15:S15"/>
    <mergeCell ref="A27:D27"/>
    <mergeCell ref="F27:I27"/>
    <mergeCell ref="K27:N27"/>
    <mergeCell ref="P27:S27"/>
    <mergeCell ref="P16:S16"/>
    <mergeCell ref="P17:S17"/>
    <mergeCell ref="P18:S18"/>
    <mergeCell ref="P19:S19"/>
    <mergeCell ref="P20:S20"/>
    <mergeCell ref="P21:S21"/>
    <mergeCell ref="P22:S22"/>
    <mergeCell ref="P23:S23"/>
    <mergeCell ref="P24:S24"/>
    <mergeCell ref="P25:S25"/>
    <mergeCell ref="P26:S26"/>
    <mergeCell ref="P35:S35"/>
    <mergeCell ref="A28:D28"/>
    <mergeCell ref="F28:I28"/>
    <mergeCell ref="K28:N28"/>
    <mergeCell ref="P28:S28"/>
    <mergeCell ref="A29:D29"/>
    <mergeCell ref="P29:S29"/>
    <mergeCell ref="P30:S30"/>
    <mergeCell ref="P31:S31"/>
    <mergeCell ref="P32:S32"/>
    <mergeCell ref="P33:S33"/>
    <mergeCell ref="P34:S34"/>
    <mergeCell ref="P36:S36"/>
    <mergeCell ref="P37:S37"/>
    <mergeCell ref="P38:S38"/>
    <mergeCell ref="A55:D55"/>
    <mergeCell ref="A56:D56"/>
  </mergeCells>
  <pageMargins left="0" right="0" top="0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Helsingør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Jepsen</dc:creator>
  <cp:lastModifiedBy>Lene Jepsen</cp:lastModifiedBy>
  <cp:lastPrinted>2023-09-15T11:08:48Z</cp:lastPrinted>
  <dcterms:created xsi:type="dcterms:W3CDTF">2023-06-13T16:14:25Z</dcterms:created>
  <dcterms:modified xsi:type="dcterms:W3CDTF">2023-09-15T11:09:23Z</dcterms:modified>
</cp:coreProperties>
</file>