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V\budget-og regnskab\HS\Budget HS\1 SKB øko\2021\SKB møde nov 2021\"/>
    </mc:Choice>
  </mc:AlternateContent>
  <bookViews>
    <workbookView xWindow="0" yWindow="0" windowWidth="28800" windowHeight="12000"/>
  </bookViews>
  <sheets>
    <sheet name="Ark1" sheetId="1" r:id="rId1"/>
    <sheet name="Ark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5" i="1"/>
  <c r="I24" i="1"/>
  <c r="I22" i="1"/>
  <c r="I21" i="1"/>
  <c r="H28" i="1" l="1"/>
  <c r="H30" i="1" s="1"/>
  <c r="H33" i="1" s="1"/>
  <c r="H34" i="1" s="1"/>
  <c r="I26" i="1"/>
  <c r="D29" i="1"/>
  <c r="D28" i="1"/>
  <c r="D26" i="1"/>
  <c r="D25" i="1"/>
  <c r="D24" i="1"/>
  <c r="D22" i="1"/>
  <c r="D21" i="1"/>
  <c r="N11" i="1"/>
  <c r="N12" i="1"/>
  <c r="N9" i="1"/>
  <c r="N8" i="1"/>
  <c r="N7" i="1"/>
  <c r="I28" i="1" l="1"/>
  <c r="N6" i="1"/>
  <c r="N5" i="1"/>
  <c r="N4" i="1"/>
  <c r="D12" i="1"/>
  <c r="D11" i="1"/>
  <c r="D9" i="1"/>
  <c r="I9" i="1"/>
  <c r="D8" i="1"/>
  <c r="D5" i="1"/>
  <c r="D4" i="1"/>
  <c r="I11" i="1" l="1"/>
  <c r="I12" i="1"/>
  <c r="I8" i="1" l="1"/>
  <c r="I6" i="1"/>
  <c r="I5" i="1"/>
  <c r="I4" i="1"/>
  <c r="C28" i="1" l="1"/>
  <c r="M7" i="1" l="1"/>
  <c r="C9" i="1" l="1"/>
  <c r="C11" i="1" s="1"/>
  <c r="C16" i="1" l="1"/>
  <c r="C17" i="1" s="1"/>
  <c r="H16" i="1" l="1"/>
  <c r="H17" i="1" s="1"/>
  <c r="M11" i="1" l="1"/>
  <c r="M13" i="1" s="1"/>
  <c r="M16" i="1" s="1"/>
  <c r="M17" i="1" s="1"/>
  <c r="C30" i="1"/>
  <c r="C33" i="1" s="1"/>
  <c r="C34" i="1" s="1"/>
  <c r="H8" i="1"/>
  <c r="H11" i="1" s="1"/>
</calcChain>
</file>

<file path=xl/sharedStrings.xml><?xml version="1.0" encoding="utf-8"?>
<sst xmlns="http://schemas.openxmlformats.org/spreadsheetml/2006/main" count="82" uniqueCount="24">
  <si>
    <t>ADHD</t>
  </si>
  <si>
    <t>H kl.</t>
  </si>
  <si>
    <t>next step</t>
  </si>
  <si>
    <t xml:space="preserve">X kl. </t>
  </si>
  <si>
    <t>Andre kom.</t>
  </si>
  <si>
    <t>Efterskoler</t>
  </si>
  <si>
    <t>Indtægt</t>
  </si>
  <si>
    <t>restultat</t>
  </si>
  <si>
    <t>Udgifter 2019</t>
  </si>
  <si>
    <t>Spec. Kl</t>
  </si>
  <si>
    <t>udgifter i alt</t>
  </si>
  <si>
    <t>Udgifter 2020</t>
  </si>
  <si>
    <t>seg. Elever</t>
  </si>
  <si>
    <t>udgift til seg. Elev udgør</t>
  </si>
  <si>
    <t>Skolens samlet forbrug</t>
  </si>
  <si>
    <t>%</t>
  </si>
  <si>
    <t>Udgifter 2018</t>
  </si>
  <si>
    <t>X kl. incl spor 2</t>
  </si>
  <si>
    <t>Udvikling vedr. udgifter til segregeret elever, set i forhold til skolens samlet forbrug</t>
  </si>
  <si>
    <t>Forventet udgifter 2021</t>
  </si>
  <si>
    <t>antal elever</t>
  </si>
  <si>
    <t>Skolens forvent. forbrug</t>
  </si>
  <si>
    <t>Forventet udgifter 2022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</si>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</sst>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165" fontId="0" fillId="0" borderId="1" xfId="0" applyNumberFormat="1" applyBorder="1" applyAlignment="1"/>
    <xf numFmtId="165" fontId="1" fillId="3" borderId="1" xfId="0" applyNumberFormat="1" applyFont="1" applyFill="1" applyBorder="1" applyAlignment="1"/>
    <xf numFmtId="165" fontId="0" fillId="4" borderId="1" xfId="0" applyNumberFormat="1" applyFill="1" applyBorder="1" applyAlignment="1"/>
    <xf numFmtId="3" fontId="0" fillId="0" borderId="1" xfId="0" applyNumberFormat="1" applyBorder="1" applyAlignment="1"/>
    <xf numFmtId="0" fontId="0" fillId="0" borderId="0" xfId="0" applyAlignment="1"/>
    <xf numFmtId="3" fontId="0" fillId="0" borderId="0" xfId="0" applyNumberFormat="1" applyBorder="1" applyAlignment="1"/>
    <xf numFmtId="0" fontId="1" fillId="0" borderId="0" xfId="0" applyFont="1" applyAlignment="1"/>
    <xf numFmtId="164" fontId="0" fillId="0" borderId="1" xfId="0" applyNumberFormat="1" applyBorder="1" applyAlignment="1"/>
    <xf numFmtId="164" fontId="1" fillId="3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164" fontId="1" fillId="0" borderId="1" xfId="0" applyNumberFormat="1" applyFont="1" applyBorder="1" applyAlignment="1"/>
    <xf numFmtId="0" fontId="0" fillId="2" borderId="0" xfId="0" applyFill="1" applyAlignment="1"/>
    <xf numFmtId="1" fontId="0" fillId="0" borderId="0" xfId="0" applyNumberFormat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9" workbookViewId="0">
      <selection activeCell="K31" sqref="K31"/>
    </sheetView>
  </sheetViews>
  <sheetFormatPr defaultRowHeight="15" x14ac:dyDescent="0.25"/>
  <cols>
    <col min="2" max="2" width="13" customWidth="1"/>
    <col min="3" max="3" width="11.140625" bestFit="1" customWidth="1"/>
    <col min="4" max="4" width="8.85546875" style="5" bestFit="1" customWidth="1"/>
    <col min="5" max="5" width="2.5703125" bestFit="1" customWidth="1"/>
    <col min="6" max="6" width="12" customWidth="1"/>
    <col min="7" max="7" width="10" customWidth="1"/>
    <col min="8" max="8" width="11.140625" style="5" bestFit="1" customWidth="1"/>
    <col min="9" max="9" width="8.85546875" style="24" bestFit="1" customWidth="1"/>
    <col min="10" max="10" width="2.5703125" bestFit="1" customWidth="1"/>
    <col min="11" max="11" width="11.85546875" bestFit="1" customWidth="1"/>
    <col min="12" max="12" width="12.42578125" customWidth="1"/>
    <col min="13" max="13" width="11.140625" style="5" bestFit="1" customWidth="1"/>
    <col min="14" max="14" width="8.85546875" style="32" bestFit="1" customWidth="1"/>
    <col min="15" max="15" width="11.85546875" bestFit="1" customWidth="1"/>
    <col min="16" max="16" width="12.28515625" customWidth="1"/>
    <col min="17" max="17" width="11.140625" style="5" bestFit="1" customWidth="1"/>
  </cols>
  <sheetData>
    <row r="1" spans="1:14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4" x14ac:dyDescent="0.25">
      <c r="A3" s="41" t="s">
        <v>16</v>
      </c>
      <c r="B3" s="41"/>
      <c r="C3" s="41"/>
      <c r="D3" s="18" t="s">
        <v>20</v>
      </c>
      <c r="F3" s="41" t="s">
        <v>8</v>
      </c>
      <c r="G3" s="41"/>
      <c r="H3" s="41"/>
      <c r="I3" s="19" t="s">
        <v>20</v>
      </c>
      <c r="K3" s="41" t="s">
        <v>11</v>
      </c>
      <c r="L3" s="41"/>
      <c r="M3" s="41"/>
      <c r="N3" s="33" t="s">
        <v>20</v>
      </c>
    </row>
    <row r="4" spans="1:14" x14ac:dyDescent="0.25">
      <c r="A4" s="35" t="s">
        <v>0</v>
      </c>
      <c r="B4" s="35"/>
      <c r="C4" s="3">
        <v>2950000</v>
      </c>
      <c r="D4" s="10">
        <f>C4/324500</f>
        <v>9.0909090909090917</v>
      </c>
      <c r="F4" s="35" t="s">
        <v>0</v>
      </c>
      <c r="G4" s="35"/>
      <c r="H4" s="3">
        <v>3105000</v>
      </c>
      <c r="I4" s="20">
        <f>H4/328900</f>
        <v>9.44055944055944</v>
      </c>
      <c r="K4" s="35" t="s">
        <v>0</v>
      </c>
      <c r="L4" s="35"/>
      <c r="M4" s="3">
        <v>3568950</v>
      </c>
      <c r="N4" s="11">
        <f>M4/339900</f>
        <v>10.5</v>
      </c>
    </row>
    <row r="5" spans="1:14" x14ac:dyDescent="0.25">
      <c r="A5" s="35" t="s">
        <v>1</v>
      </c>
      <c r="B5" s="35"/>
      <c r="C5" s="3">
        <v>6791400</v>
      </c>
      <c r="D5" s="10">
        <f>C5/323400</f>
        <v>21</v>
      </c>
      <c r="F5" s="35" t="s">
        <v>1</v>
      </c>
      <c r="G5" s="35"/>
      <c r="H5" s="3">
        <v>7594600</v>
      </c>
      <c r="I5" s="20">
        <f>H5/330500</f>
        <v>22.97912254160363</v>
      </c>
      <c r="K5" s="35" t="s">
        <v>1</v>
      </c>
      <c r="L5" s="35"/>
      <c r="M5" s="3">
        <v>7422800</v>
      </c>
      <c r="N5" s="11">
        <f>M5/338300</f>
        <v>21.941472066213421</v>
      </c>
    </row>
    <row r="6" spans="1:14" x14ac:dyDescent="0.25">
      <c r="A6" s="35" t="s">
        <v>2</v>
      </c>
      <c r="B6" s="35"/>
      <c r="C6" s="3"/>
      <c r="D6" s="10"/>
      <c r="F6" s="35" t="s">
        <v>2</v>
      </c>
      <c r="G6" s="35"/>
      <c r="H6" s="3">
        <v>185000</v>
      </c>
      <c r="I6" s="20">
        <f>H6/167700</f>
        <v>1.1031604054859869</v>
      </c>
      <c r="K6" s="35" t="s">
        <v>2</v>
      </c>
      <c r="L6" s="35"/>
      <c r="M6" s="3">
        <v>148000</v>
      </c>
      <c r="N6" s="11">
        <f>M6/167700</f>
        <v>0.88252832438878948</v>
      </c>
    </row>
    <row r="7" spans="1:14" x14ac:dyDescent="0.25">
      <c r="A7" s="35" t="s">
        <v>3</v>
      </c>
      <c r="B7" s="35"/>
      <c r="C7" s="3"/>
      <c r="D7" s="10"/>
      <c r="F7" s="35" t="s">
        <v>3</v>
      </c>
      <c r="G7" s="35"/>
      <c r="H7" s="3">
        <v>74000</v>
      </c>
      <c r="I7" s="20">
        <v>1</v>
      </c>
      <c r="K7" s="35" t="s">
        <v>17</v>
      </c>
      <c r="L7" s="35"/>
      <c r="M7" s="3">
        <f>111000+133000</f>
        <v>244000</v>
      </c>
      <c r="N7" s="11">
        <f>M7/209000</f>
        <v>1.167464114832536</v>
      </c>
    </row>
    <row r="8" spans="1:14" x14ac:dyDescent="0.25">
      <c r="A8" s="35" t="s">
        <v>9</v>
      </c>
      <c r="B8" s="35"/>
      <c r="C8" s="3">
        <v>3320000</v>
      </c>
      <c r="D8" s="10">
        <f>C8/115500</f>
        <v>28.744588744588743</v>
      </c>
      <c r="F8" s="35" t="s">
        <v>9</v>
      </c>
      <c r="G8" s="35"/>
      <c r="H8" s="3">
        <f>173400+2580600</f>
        <v>2754000</v>
      </c>
      <c r="I8" s="20">
        <f>H8/112100</f>
        <v>24.567350579839427</v>
      </c>
      <c r="K8" s="35" t="s">
        <v>9</v>
      </c>
      <c r="L8" s="35"/>
      <c r="M8" s="3">
        <v>1963500</v>
      </c>
      <c r="N8" s="11">
        <f>M8/115300</f>
        <v>17.029488291413703</v>
      </c>
    </row>
    <row r="9" spans="1:14" x14ac:dyDescent="0.25">
      <c r="A9" s="35" t="s">
        <v>4</v>
      </c>
      <c r="B9" s="35"/>
      <c r="C9" s="3">
        <f>971451-29643</f>
        <v>941808</v>
      </c>
      <c r="D9" s="10">
        <f>C9/461322</f>
        <v>2.0415414829555063</v>
      </c>
      <c r="F9" s="35" t="s">
        <v>4</v>
      </c>
      <c r="G9" s="35"/>
      <c r="H9" s="3">
        <v>1432941</v>
      </c>
      <c r="I9" s="20">
        <f>H9/461322</f>
        <v>3.1061622901140633</v>
      </c>
      <c r="K9" s="35" t="s">
        <v>4</v>
      </c>
      <c r="L9" s="35"/>
      <c r="M9" s="3">
        <v>1959945</v>
      </c>
      <c r="N9" s="11">
        <f>M9/467484</f>
        <v>4.1925392098980927</v>
      </c>
    </row>
    <row r="10" spans="1:14" x14ac:dyDescent="0.25">
      <c r="A10" s="35" t="s">
        <v>5</v>
      </c>
      <c r="B10" s="35"/>
      <c r="C10" s="3">
        <v>29643</v>
      </c>
      <c r="D10" s="10">
        <v>1</v>
      </c>
      <c r="F10" s="35" t="s">
        <v>5</v>
      </c>
      <c r="G10" s="35"/>
      <c r="H10" s="3">
        <v>104168.8</v>
      </c>
      <c r="I10" s="20">
        <v>2</v>
      </c>
      <c r="K10" s="35" t="s">
        <v>5</v>
      </c>
      <c r="L10" s="35"/>
      <c r="M10" s="3">
        <v>97807</v>
      </c>
      <c r="N10" s="11">
        <v>2</v>
      </c>
    </row>
    <row r="11" spans="1:14" x14ac:dyDescent="0.25">
      <c r="A11" s="39" t="s">
        <v>10</v>
      </c>
      <c r="B11" s="39"/>
      <c r="C11" s="8">
        <f>SUM(C4:C10)</f>
        <v>14032851</v>
      </c>
      <c r="D11" s="13">
        <f>SUM(D4:D10)</f>
        <v>61.877039318453342</v>
      </c>
      <c r="F11" s="39" t="s">
        <v>10</v>
      </c>
      <c r="G11" s="39"/>
      <c r="H11" s="8">
        <f>SUM(H4:H10)</f>
        <v>15249709.800000001</v>
      </c>
      <c r="I11" s="21">
        <f>SUM(I4:I10)</f>
        <v>64.196355257602548</v>
      </c>
      <c r="K11" s="39" t="s">
        <v>10</v>
      </c>
      <c r="L11" s="39"/>
      <c r="M11" s="8">
        <f>SUM(M4:M10)</f>
        <v>15405002</v>
      </c>
      <c r="N11" s="12">
        <f>SUM(N4:N10)</f>
        <v>57.713492006746542</v>
      </c>
    </row>
    <row r="12" spans="1:14" x14ac:dyDescent="0.25">
      <c r="A12" s="35" t="s">
        <v>6</v>
      </c>
      <c r="B12" s="35"/>
      <c r="C12" s="3">
        <v>-5324400</v>
      </c>
      <c r="D12" s="15">
        <f>C12/115500</f>
        <v>-46.0987012987013</v>
      </c>
      <c r="F12" s="35" t="s">
        <v>6</v>
      </c>
      <c r="G12" s="35"/>
      <c r="H12" s="3">
        <v>-4744005.96</v>
      </c>
      <c r="I12" s="22">
        <f>H12/112100</f>
        <v>-42.319410883140051</v>
      </c>
      <c r="K12" s="35" t="s">
        <v>6</v>
      </c>
      <c r="L12" s="35"/>
      <c r="M12" s="3">
        <v>-3664500</v>
      </c>
      <c r="N12" s="14">
        <f>M12/115300</f>
        <v>-31.782307025151777</v>
      </c>
    </row>
    <row r="13" spans="1:14" x14ac:dyDescent="0.25">
      <c r="A13" s="35" t="s">
        <v>7</v>
      </c>
      <c r="B13" s="35"/>
      <c r="C13" s="4">
        <v>8708451</v>
      </c>
      <c r="D13" s="3"/>
      <c r="F13" s="35" t="s">
        <v>7</v>
      </c>
      <c r="G13" s="35"/>
      <c r="H13" s="4">
        <v>10505703.84</v>
      </c>
      <c r="I13" s="23"/>
      <c r="K13" s="35" t="s">
        <v>7</v>
      </c>
      <c r="L13" s="35"/>
      <c r="M13" s="4">
        <f>M11+M12</f>
        <v>11740502</v>
      </c>
      <c r="N13" s="11"/>
    </row>
    <row r="14" spans="1:14" x14ac:dyDescent="0.25">
      <c r="D14" s="9"/>
    </row>
    <row r="15" spans="1:14" s="1" customFormat="1" x14ac:dyDescent="0.25">
      <c r="A15" s="36" t="s">
        <v>14</v>
      </c>
      <c r="B15" s="36"/>
      <c r="C15" s="3">
        <v>102199269</v>
      </c>
      <c r="D15" s="9"/>
      <c r="F15" s="36" t="s">
        <v>14</v>
      </c>
      <c r="G15" s="36"/>
      <c r="H15" s="3">
        <v>105554425</v>
      </c>
      <c r="I15" s="25"/>
      <c r="K15" s="36" t="s">
        <v>14</v>
      </c>
      <c r="L15" s="36"/>
      <c r="M15" s="3">
        <v>107057308</v>
      </c>
      <c r="N15" s="34"/>
    </row>
    <row r="16" spans="1:14" x14ac:dyDescent="0.25">
      <c r="A16" s="37" t="s">
        <v>12</v>
      </c>
      <c r="B16" s="37"/>
      <c r="C16" s="2">
        <f>C13</f>
        <v>8708451</v>
      </c>
      <c r="D16" s="9"/>
      <c r="F16" s="37" t="s">
        <v>12</v>
      </c>
      <c r="G16" s="37"/>
      <c r="H16" s="3">
        <f>H13</f>
        <v>10505703.84</v>
      </c>
      <c r="I16" s="25"/>
      <c r="K16" s="37" t="s">
        <v>12</v>
      </c>
      <c r="L16" s="37"/>
      <c r="M16" s="3">
        <f>M13</f>
        <v>11740502</v>
      </c>
    </row>
    <row r="17" spans="1:14" s="1" customFormat="1" x14ac:dyDescent="0.25">
      <c r="A17" s="38" t="s">
        <v>13</v>
      </c>
      <c r="B17" s="38"/>
      <c r="C17" s="6">
        <f>C16*100/C15</f>
        <v>8.5210501848110081</v>
      </c>
      <c r="D17" s="42" t="s">
        <v>15</v>
      </c>
      <c r="F17" s="38" t="s">
        <v>13</v>
      </c>
      <c r="G17" s="38"/>
      <c r="H17" s="6">
        <f>H16*100/H15</f>
        <v>9.9528786595161698</v>
      </c>
      <c r="I17" s="26" t="s">
        <v>15</v>
      </c>
      <c r="K17" s="38" t="s">
        <v>13</v>
      </c>
      <c r="L17" s="38"/>
      <c r="M17" s="6">
        <f>M16*100/M15</f>
        <v>10.966558210113035</v>
      </c>
      <c r="N17" s="43" t="s">
        <v>15</v>
      </c>
    </row>
    <row r="20" spans="1:14" x14ac:dyDescent="0.25">
      <c r="A20" s="41" t="s">
        <v>19</v>
      </c>
      <c r="B20" s="41"/>
      <c r="C20" s="41"/>
      <c r="D20" s="18" t="s">
        <v>20</v>
      </c>
      <c r="F20" s="41" t="s">
        <v>22</v>
      </c>
      <c r="G20" s="41"/>
      <c r="H20" s="41"/>
      <c r="I20" s="19" t="s">
        <v>20</v>
      </c>
    </row>
    <row r="21" spans="1:14" x14ac:dyDescent="0.25">
      <c r="A21" s="35" t="s">
        <v>0</v>
      </c>
      <c r="B21" s="35"/>
      <c r="C21" s="3">
        <v>3579600</v>
      </c>
      <c r="D21" s="10">
        <f>C21/345000</f>
        <v>10.375652173913043</v>
      </c>
      <c r="F21" s="35" t="s">
        <v>0</v>
      </c>
      <c r="G21" s="35"/>
      <c r="H21" s="3">
        <v>3904000</v>
      </c>
      <c r="I21" s="27">
        <f>H21/351900</f>
        <v>11.09406081273089</v>
      </c>
    </row>
    <row r="22" spans="1:14" x14ac:dyDescent="0.25">
      <c r="A22" s="35" t="s">
        <v>1</v>
      </c>
      <c r="B22" s="35"/>
      <c r="C22" s="3">
        <v>7550400</v>
      </c>
      <c r="D22" s="10">
        <f>C22/343400</f>
        <v>21.987186953989518</v>
      </c>
      <c r="F22" s="35" t="s">
        <v>1</v>
      </c>
      <c r="G22" s="35"/>
      <c r="H22" s="3">
        <v>8745000</v>
      </c>
      <c r="I22" s="27">
        <f>H22/350300</f>
        <v>24.964316300314017</v>
      </c>
    </row>
    <row r="23" spans="1:14" x14ac:dyDescent="0.25">
      <c r="A23" s="35" t="s">
        <v>2</v>
      </c>
      <c r="B23" s="35"/>
      <c r="C23" s="3">
        <v>0</v>
      </c>
      <c r="D23" s="10"/>
      <c r="F23" s="35" t="s">
        <v>2</v>
      </c>
      <c r="G23" s="35"/>
      <c r="H23" s="3">
        <v>0</v>
      </c>
      <c r="I23" s="27"/>
    </row>
    <row r="24" spans="1:14" x14ac:dyDescent="0.25">
      <c r="A24" s="35" t="s">
        <v>17</v>
      </c>
      <c r="B24" s="35"/>
      <c r="C24" s="3">
        <v>893000</v>
      </c>
      <c r="D24" s="10">
        <f>C24/209000</f>
        <v>4.2727272727272725</v>
      </c>
      <c r="F24" s="35" t="s">
        <v>17</v>
      </c>
      <c r="G24" s="35"/>
      <c r="H24" s="3">
        <v>648912</v>
      </c>
      <c r="I24" s="27">
        <f>H24/216300</f>
        <v>3.0000554785020803</v>
      </c>
    </row>
    <row r="25" spans="1:14" x14ac:dyDescent="0.25">
      <c r="A25" s="35" t="s">
        <v>9</v>
      </c>
      <c r="B25" s="35"/>
      <c r="C25" s="3">
        <v>1855000</v>
      </c>
      <c r="D25" s="10">
        <f>C25/117000</f>
        <v>15.854700854700855</v>
      </c>
      <c r="F25" s="35" t="s">
        <v>9</v>
      </c>
      <c r="G25" s="35"/>
      <c r="H25" s="3">
        <v>2570400</v>
      </c>
      <c r="I25" s="27">
        <f>H25/119300</f>
        <v>21.545683151718357</v>
      </c>
    </row>
    <row r="26" spans="1:14" x14ac:dyDescent="0.25">
      <c r="A26" s="35" t="s">
        <v>4</v>
      </c>
      <c r="B26" s="35"/>
      <c r="C26" s="3">
        <v>2108156</v>
      </c>
      <c r="D26" s="10">
        <f>C26/471900</f>
        <v>4.4673786819241368</v>
      </c>
      <c r="F26" s="35" t="s">
        <v>4</v>
      </c>
      <c r="G26" s="35"/>
      <c r="H26" s="3">
        <v>2354028</v>
      </c>
      <c r="I26" s="27">
        <f>H26/471900</f>
        <v>4.9884043229497772</v>
      </c>
    </row>
    <row r="27" spans="1:14" x14ac:dyDescent="0.25">
      <c r="A27" s="35" t="s">
        <v>5</v>
      </c>
      <c r="B27" s="35"/>
      <c r="C27" s="3">
        <v>54527</v>
      </c>
      <c r="D27" s="10">
        <v>1</v>
      </c>
      <c r="F27" s="35" t="s">
        <v>5</v>
      </c>
      <c r="G27" s="35"/>
      <c r="H27" s="3">
        <v>67146</v>
      </c>
      <c r="I27" s="27">
        <v>1</v>
      </c>
    </row>
    <row r="28" spans="1:14" x14ac:dyDescent="0.25">
      <c r="A28" s="39" t="s">
        <v>10</v>
      </c>
      <c r="B28" s="39"/>
      <c r="C28" s="8">
        <f>SUM(C21:C27)</f>
        <v>16040683</v>
      </c>
      <c r="D28" s="13">
        <f>SUM(D21:D27)</f>
        <v>57.957645937254831</v>
      </c>
      <c r="F28" s="39" t="s">
        <v>10</v>
      </c>
      <c r="G28" s="39"/>
      <c r="H28" s="8">
        <f>SUM(H21:H27)</f>
        <v>18289486</v>
      </c>
      <c r="I28" s="28">
        <f>SUM(I21:I27)</f>
        <v>66.59252006621513</v>
      </c>
    </row>
    <row r="29" spans="1:14" x14ac:dyDescent="0.25">
      <c r="A29" s="35" t="s">
        <v>6</v>
      </c>
      <c r="B29" s="35"/>
      <c r="C29" s="3">
        <v>-3264800</v>
      </c>
      <c r="D29" s="16">
        <f>C29/117000</f>
        <v>-27.904273504273505</v>
      </c>
      <c r="F29" s="35" t="s">
        <v>6</v>
      </c>
      <c r="G29" s="35"/>
      <c r="H29" s="3">
        <v>-3790800</v>
      </c>
      <c r="I29" s="29">
        <f>H29/119300</f>
        <v>-31.775356244761106</v>
      </c>
    </row>
    <row r="30" spans="1:14" x14ac:dyDescent="0.25">
      <c r="A30" s="35" t="s">
        <v>7</v>
      </c>
      <c r="B30" s="35"/>
      <c r="C30" s="4">
        <f>C28+C29</f>
        <v>12775883</v>
      </c>
      <c r="D30" s="17"/>
      <c r="F30" s="35" t="s">
        <v>7</v>
      </c>
      <c r="G30" s="35"/>
      <c r="H30" s="4">
        <f>H28+H29</f>
        <v>14498686</v>
      </c>
      <c r="I30" s="30"/>
    </row>
    <row r="31" spans="1:14" x14ac:dyDescent="0.25">
      <c r="C31" s="5"/>
    </row>
    <row r="32" spans="1:14" x14ac:dyDescent="0.25">
      <c r="A32" s="36" t="s">
        <v>21</v>
      </c>
      <c r="B32" s="36"/>
      <c r="C32" s="3">
        <v>108963900</v>
      </c>
      <c r="D32" s="9"/>
      <c r="F32" s="36" t="s">
        <v>21</v>
      </c>
      <c r="G32" s="36"/>
      <c r="H32" s="3">
        <v>111503002</v>
      </c>
      <c r="I32" s="31" t="s">
        <v>23</v>
      </c>
    </row>
    <row r="33" spans="1:9" x14ac:dyDescent="0.25">
      <c r="A33" s="37" t="s">
        <v>12</v>
      </c>
      <c r="B33" s="37"/>
      <c r="C33" s="3">
        <f>C30</f>
        <v>12775883</v>
      </c>
      <c r="D33" s="9"/>
      <c r="F33" s="37" t="s">
        <v>12</v>
      </c>
      <c r="G33" s="37"/>
      <c r="H33" s="3">
        <f>H30</f>
        <v>14498686</v>
      </c>
    </row>
    <row r="34" spans="1:9" x14ac:dyDescent="0.25">
      <c r="A34" s="38" t="s">
        <v>13</v>
      </c>
      <c r="B34" s="38"/>
      <c r="C34" s="6">
        <f>C33*100/C32</f>
        <v>11.724876771114102</v>
      </c>
      <c r="D34" s="7" t="s">
        <v>15</v>
      </c>
      <c r="F34" s="38" t="s">
        <v>13</v>
      </c>
      <c r="G34" s="38"/>
      <c r="H34" s="6">
        <f>H33*100/H32</f>
        <v>13.002955741048121</v>
      </c>
      <c r="I34" s="7" t="s">
        <v>15</v>
      </c>
    </row>
  </sheetData>
  <mergeCells count="71">
    <mergeCell ref="K8:L8"/>
    <mergeCell ref="A21:B21"/>
    <mergeCell ref="A22:B22"/>
    <mergeCell ref="A23:B23"/>
    <mergeCell ref="A24:B24"/>
    <mergeCell ref="K10:L10"/>
    <mergeCell ref="K11:L11"/>
    <mergeCell ref="K12:L12"/>
    <mergeCell ref="K13:L13"/>
    <mergeCell ref="K15:L15"/>
    <mergeCell ref="F24:G24"/>
    <mergeCell ref="K3:M3"/>
    <mergeCell ref="K4:L4"/>
    <mergeCell ref="K5:L5"/>
    <mergeCell ref="K6:L6"/>
    <mergeCell ref="K7:L7"/>
    <mergeCell ref="F3:H3"/>
    <mergeCell ref="F15:G15"/>
    <mergeCell ref="F16:G16"/>
    <mergeCell ref="F17:G17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A32:B32"/>
    <mergeCell ref="K16:L16"/>
    <mergeCell ref="K17:L17"/>
    <mergeCell ref="A33:B33"/>
    <mergeCell ref="A34:B34"/>
    <mergeCell ref="A20:C20"/>
    <mergeCell ref="A25:B25"/>
    <mergeCell ref="A26:B26"/>
    <mergeCell ref="A27:B27"/>
    <mergeCell ref="A28:B28"/>
    <mergeCell ref="A29:B29"/>
    <mergeCell ref="A30:B30"/>
    <mergeCell ref="F20:H20"/>
    <mergeCell ref="F21:G21"/>
    <mergeCell ref="F22:G22"/>
    <mergeCell ref="F23:G23"/>
    <mergeCell ref="A1:M1"/>
    <mergeCell ref="A15:B15"/>
    <mergeCell ref="A16:B16"/>
    <mergeCell ref="A17:B17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K9:L9"/>
    <mergeCell ref="F30:G30"/>
    <mergeCell ref="F32:G32"/>
    <mergeCell ref="F33:G33"/>
    <mergeCell ref="F34:G34"/>
    <mergeCell ref="F25:G25"/>
    <mergeCell ref="F26:G26"/>
    <mergeCell ref="F27:G27"/>
    <mergeCell ref="F28:G28"/>
    <mergeCell ref="F29:G29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Helsingør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Jepsen</dc:creator>
  <cp:lastModifiedBy>Lene Jepsen</cp:lastModifiedBy>
  <cp:lastPrinted>2021-11-19T09:50:10Z</cp:lastPrinted>
  <dcterms:created xsi:type="dcterms:W3CDTF">2020-05-20T08:21:01Z</dcterms:created>
  <dcterms:modified xsi:type="dcterms:W3CDTF">2021-11-19T09:50:14Z</dcterms:modified>
</cp:coreProperties>
</file>